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0730" windowHeight="11160" firstSheet="3" activeTab="3"/>
  </bookViews>
  <sheets>
    <sheet name="Set Up" sheetId="11" r:id="rId1"/>
    <sheet name="Little Rebels" sheetId="2" r:id="rId2"/>
    <sheet name="Jackpot" sheetId="8" r:id="rId3"/>
    <sheet name="Youth Barrels" sheetId="3" r:id="rId4"/>
    <sheet name="Open Barrels" sheetId="1" r:id="rId5"/>
    <sheet name="nbha youth" sheetId="13" r:id="rId6"/>
    <sheet name="NBHA Senior" sheetId="4" r:id="rId7"/>
    <sheet name="Youth Poles" sheetId="10" r:id="rId8"/>
    <sheet name="Open Poles" sheetId="12" r:id="rId9"/>
    <sheet name="Charity" sheetId="14" r:id="rId10"/>
    <sheet name="Summary" sheetId="6" state="hidden" r:id="rId11"/>
    <sheet name="Totals" sheetId="7" state="hidden" r:id="rId12"/>
  </sheets>
  <definedNames>
    <definedName name="_xlnm._FilterDatabase" localSheetId="2" hidden="1">'Jackpot'!$B$4:$I$4</definedName>
    <definedName name="_xlnm._FilterDatabase" localSheetId="1" hidden="1">'Little Rebels'!$B$4:$G$4</definedName>
    <definedName name="_xlnm._FilterDatabase" localSheetId="6" hidden="1">'NBHA Senior'!$B$4:$I$4</definedName>
    <definedName name="_xlnm._FilterDatabase" localSheetId="4" hidden="1">'Open Barrels'!$B$4:$I$4</definedName>
    <definedName name="_xlnm._FilterDatabase" localSheetId="3" hidden="1">'Youth Barrels'!$B$4:$I$4</definedName>
    <definedName name="_xlnm._FilterDatabase" localSheetId="7" hidden="1">'Youth Poles'!$B$4:$I$4</definedName>
    <definedName name="_xlnm.Print_Area" localSheetId="2">'Jackpot'!$A$1:$I$98</definedName>
    <definedName name="_xlnm.Print_Area" localSheetId="1">'Little Rebels'!$A$1:$G$34</definedName>
    <definedName name="_xlnm.Print_Area" localSheetId="6">'NBHA Senior'!$A$2:$I$52</definedName>
    <definedName name="_xlnm.Print_Area" localSheetId="4">'Open Barrels'!$A$9:$I$102</definedName>
    <definedName name="_xlnm.Print_Area" localSheetId="10">'Summary'!$A$1:$G$42</definedName>
    <definedName name="_xlnm.Print_Area" localSheetId="3">'Youth Barrels'!$A$1:$I$49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<sst xmlns="http://schemas.openxmlformats.org/spreadsheetml/2006/main" count="1191" uniqueCount="242">
  <si>
    <t xml:space="preserve">Added Money </t>
  </si>
  <si>
    <t>Draw</t>
  </si>
  <si>
    <t>Riders First Name</t>
  </si>
  <si>
    <t>Last Name</t>
  </si>
  <si>
    <t>Horse</t>
  </si>
  <si>
    <t>Time</t>
  </si>
  <si>
    <t>Place</t>
  </si>
  <si>
    <t>Division</t>
  </si>
  <si>
    <t>Payback</t>
  </si>
  <si>
    <t>Division Splits</t>
  </si>
  <si>
    <t>1-D</t>
  </si>
  <si>
    <t>Fastest Time</t>
  </si>
  <si>
    <t>2-D</t>
  </si>
  <si>
    <t>1/2 second off fastest time</t>
  </si>
  <si>
    <t>3-D</t>
  </si>
  <si>
    <t>1 Second off fastest time</t>
  </si>
  <si>
    <t>4-D</t>
  </si>
  <si>
    <t>2 seconds off fastest time</t>
  </si>
  <si>
    <t>Save work during each Drag</t>
  </si>
  <si>
    <t>Eyes off for drag or entering information</t>
  </si>
  <si>
    <t>Announce "Would have been" Times</t>
  </si>
  <si>
    <t>Highlight,Data,Sort by Time, Ascending</t>
  </si>
  <si>
    <t>70% Payback</t>
  </si>
  <si>
    <t>PAYOUT 4-D</t>
  </si>
  <si>
    <t>Jackpot Divided</t>
  </si>
  <si>
    <t>PayOut by Division</t>
  </si>
  <si>
    <t>Number on Contestants in Class</t>
  </si>
  <si>
    <t>1st Division</t>
  </si>
  <si>
    <t>Entry Fee minus $5 Office Fee</t>
  </si>
  <si>
    <t>2nd Division</t>
  </si>
  <si>
    <t>3rd Division</t>
  </si>
  <si>
    <t>Added Money to Class</t>
  </si>
  <si>
    <t>4th Division</t>
  </si>
  <si>
    <t>Total Payback Jackpot for Class</t>
  </si>
  <si>
    <t>FIRST DIVISION</t>
  </si>
  <si>
    <t>Places</t>
  </si>
  <si>
    <t>1-12</t>
  </si>
  <si>
    <t>13-20</t>
  </si>
  <si>
    <t>21-40</t>
  </si>
  <si>
    <t>41-74</t>
  </si>
  <si>
    <t>75-100</t>
  </si>
  <si>
    <t>101-150</t>
  </si>
  <si>
    <t>150-200</t>
  </si>
  <si>
    <t>201-250</t>
  </si>
  <si>
    <t>1st</t>
  </si>
  <si>
    <t>2nd</t>
  </si>
  <si>
    <t>3rd</t>
  </si>
  <si>
    <t>4th</t>
  </si>
  <si>
    <t>5th</t>
  </si>
  <si>
    <t>6th</t>
  </si>
  <si>
    <t>7th</t>
  </si>
  <si>
    <t>8th</t>
  </si>
  <si>
    <t>Total Paid</t>
  </si>
  <si>
    <t>SECOND DIVISION</t>
  </si>
  <si>
    <t>THIRD DIVISION</t>
  </si>
  <si>
    <t>FORTH DIVISION</t>
  </si>
  <si>
    <t>70% Payback of Entry Fee</t>
  </si>
  <si>
    <t>Entry fee minus $5 Office Fee</t>
  </si>
  <si>
    <t>Prizes Awarded</t>
  </si>
  <si>
    <t>Number in Class</t>
  </si>
  <si>
    <t>Entry Fee $5.00</t>
  </si>
  <si>
    <t>No Payout</t>
  </si>
  <si>
    <t>YOUTH 3-D BARRELS</t>
  </si>
  <si>
    <t>1-10</t>
  </si>
  <si>
    <t>11-15</t>
  </si>
  <si>
    <t>16-30</t>
  </si>
  <si>
    <t>31-60</t>
  </si>
  <si>
    <t>61-90</t>
  </si>
  <si>
    <t>90-120</t>
  </si>
  <si>
    <t>121-150</t>
  </si>
  <si>
    <t>151-181</t>
  </si>
  <si>
    <t>PAYOUT 3-D</t>
  </si>
  <si>
    <t>INCOME:</t>
  </si>
  <si>
    <t>Entries</t>
  </si>
  <si>
    <t>Class Size</t>
  </si>
  <si>
    <t>Fee</t>
  </si>
  <si>
    <t>Collected</t>
  </si>
  <si>
    <t>Open Barrels</t>
  </si>
  <si>
    <t>Total Enteries</t>
  </si>
  <si>
    <t>Expo Runs</t>
  </si>
  <si>
    <t>Added Money</t>
  </si>
  <si>
    <t>Total Income</t>
  </si>
  <si>
    <t>EXPENSES:</t>
  </si>
  <si>
    <t>Division Pay-Outs</t>
  </si>
  <si>
    <t>Announcer</t>
  </si>
  <si>
    <t>Tractor Driver</t>
  </si>
  <si>
    <t>Stats Secretary</t>
  </si>
  <si>
    <t>Total Expense</t>
  </si>
  <si>
    <t>TOTAL PROFIT</t>
  </si>
  <si>
    <t>Primitive Camping</t>
  </si>
  <si>
    <t>Electric Hook up</t>
  </si>
  <si>
    <t>Haul In Fee</t>
  </si>
  <si>
    <t>Total Trailer Fees</t>
  </si>
  <si>
    <t>Other Expense</t>
  </si>
  <si>
    <t>Show:</t>
  </si>
  <si>
    <t>Show Date:</t>
  </si>
  <si>
    <t>Submitted By:</t>
  </si>
  <si>
    <t>Sarah Eling</t>
  </si>
  <si>
    <t>(231) 429-6081</t>
  </si>
  <si>
    <t>151-200</t>
  </si>
  <si>
    <t>Little Rebels</t>
  </si>
  <si>
    <t>Jackpot Barrels</t>
  </si>
  <si>
    <t>15 &amp; under</t>
  </si>
  <si>
    <t>Date</t>
  </si>
  <si>
    <t>Jackpot</t>
  </si>
  <si>
    <t>poles</t>
  </si>
  <si>
    <t>Youth</t>
  </si>
  <si>
    <t>Open</t>
  </si>
  <si>
    <t>Total Runs</t>
  </si>
  <si>
    <t>Show</t>
  </si>
  <si>
    <t>Total  Pay-Outs</t>
  </si>
  <si>
    <t>Rebellion Fees</t>
  </si>
  <si>
    <t>$1.50 per run</t>
  </si>
  <si>
    <t>1  second off fastest time</t>
  </si>
  <si>
    <t>2 Second off fastest time</t>
  </si>
  <si>
    <t>3 seconds off fastest time</t>
  </si>
  <si>
    <t>70% Payback IBRA Spreadsheet</t>
  </si>
  <si>
    <t>By filling in this page first, the rest of the spreadsheet will do Auto-fill and save you time.</t>
  </si>
  <si>
    <t>If you make the changes on the separate sheets, it will erase the auto-fill</t>
  </si>
  <si>
    <t>Fill Information Here:</t>
  </si>
  <si>
    <t>Example:</t>
  </si>
  <si>
    <t>Name of Show</t>
  </si>
  <si>
    <t>Mary Gilde Farms</t>
  </si>
  <si>
    <t>Day, Date of Show</t>
  </si>
  <si>
    <t>Thursday, September 24, 2015</t>
  </si>
  <si>
    <t>City, State of Show</t>
  </si>
  <si>
    <t>Lake City, Michigan</t>
  </si>
  <si>
    <t>C ontact Person</t>
  </si>
  <si>
    <t>Mary Gilde</t>
  </si>
  <si>
    <t xml:space="preserve">Contact Phone </t>
  </si>
  <si>
    <t>(231) 394-0886</t>
  </si>
  <si>
    <t>Entry Fees:</t>
  </si>
  <si>
    <t>Maverick</t>
  </si>
  <si>
    <t>Adult</t>
  </si>
  <si>
    <t>Masters</t>
  </si>
  <si>
    <t>Added Money:</t>
  </si>
  <si>
    <t>After you have posted your enteries, fill in the number of each class in Cell D-3 of each page.  This will auto-fill your payout, summary and National Fees.</t>
  </si>
  <si>
    <t>Once you have your enteries posted and sorted by draw number, you can "hide" the draw number by clicking on the B at the top of the column,</t>
  </si>
  <si>
    <t xml:space="preserve">right click, and select "Hide".  </t>
  </si>
  <si>
    <t>After each class is finished and you have sorted by time, the fastest time will show up in cell K-5 and will aslo show you where the next divisions begin.  Be sure to check for ties.</t>
  </si>
  <si>
    <t>4-D is Split:  35% - 30% - 20% - 15%</t>
  </si>
  <si>
    <t>3-D is Split:  50% - 30% - 20%</t>
  </si>
  <si>
    <t>If you have questions, Please call me.  Home is (231) 839-7830, cell is (231) 394-0886</t>
  </si>
  <si>
    <t>Youth Poles</t>
  </si>
  <si>
    <t>Nelson</t>
  </si>
  <si>
    <t>Suzy</t>
  </si>
  <si>
    <t>Devin</t>
  </si>
  <si>
    <t>Adams</t>
  </si>
  <si>
    <t>Crystal</t>
  </si>
  <si>
    <t>Open Poles</t>
  </si>
  <si>
    <t>Youth barrels</t>
  </si>
  <si>
    <t>youth Poles</t>
  </si>
  <si>
    <t>open poles</t>
  </si>
  <si>
    <t>REBELLION</t>
  </si>
  <si>
    <t>Sunday May 9</t>
  </si>
  <si>
    <t>Speakeasy</t>
  </si>
  <si>
    <t>NBHA Senior</t>
  </si>
  <si>
    <t>Lily</t>
  </si>
  <si>
    <t>Carel Flyer</t>
  </si>
  <si>
    <t>Icy Bende</t>
  </si>
  <si>
    <t>Cartel Flyer</t>
  </si>
  <si>
    <t xml:space="preserve">Alexis </t>
  </si>
  <si>
    <t>Executive</t>
  </si>
  <si>
    <t>DKR Elegant Crystal</t>
  </si>
  <si>
    <t>Icy Bender 2nd</t>
  </si>
  <si>
    <t>Alexis</t>
  </si>
  <si>
    <t>Neilson</t>
  </si>
  <si>
    <t>Executive 1st</t>
  </si>
  <si>
    <t>DKR Elegant Crystal  2nd</t>
  </si>
  <si>
    <t>Seryna</t>
  </si>
  <si>
    <t>Broering</t>
  </si>
  <si>
    <t>CKB She's driftwood  1st</t>
  </si>
  <si>
    <t>Blazin Red Dash   2nd</t>
  </si>
  <si>
    <t>Stacie</t>
  </si>
  <si>
    <t>Avent</t>
  </si>
  <si>
    <t>My Kinda Dandy   1st</t>
  </si>
  <si>
    <t xml:space="preserve">Stacie </t>
  </si>
  <si>
    <t>Smokem</t>
  </si>
  <si>
    <t>Charity Side Pot</t>
  </si>
  <si>
    <t>Alissa</t>
  </si>
  <si>
    <t>Eagan</t>
  </si>
  <si>
    <t>Go Ryan Go</t>
  </si>
  <si>
    <t xml:space="preserve">Alissa </t>
  </si>
  <si>
    <t xml:space="preserve">Devin </t>
  </si>
  <si>
    <t>HF Jettin to Win</t>
  </si>
  <si>
    <t>RJ</t>
  </si>
  <si>
    <t>HF Jettin to Win 1st</t>
  </si>
  <si>
    <t xml:space="preserve">Ciera </t>
  </si>
  <si>
    <t>Bosses ez jet a gal</t>
  </si>
  <si>
    <t>RY</t>
  </si>
  <si>
    <t>Ciera</t>
  </si>
  <si>
    <t>NBHA Youth</t>
  </si>
  <si>
    <t>Staci</t>
  </si>
  <si>
    <t>Orr</t>
  </si>
  <si>
    <t>Lovie</t>
  </si>
  <si>
    <t>Kyran</t>
  </si>
  <si>
    <t>Johnson</t>
  </si>
  <si>
    <t xml:space="preserve">Bo </t>
  </si>
  <si>
    <t>Bo</t>
  </si>
  <si>
    <t>Ava</t>
  </si>
  <si>
    <t>Ewing</t>
  </si>
  <si>
    <t>Omar</t>
  </si>
  <si>
    <t xml:space="preserve">Ava </t>
  </si>
  <si>
    <t>RO</t>
  </si>
  <si>
    <t>Bridget</t>
  </si>
  <si>
    <t>Fras</t>
  </si>
  <si>
    <t>Jay</t>
  </si>
  <si>
    <t xml:space="preserve">Lily </t>
  </si>
  <si>
    <t>Rockey</t>
  </si>
  <si>
    <t>Smoke</t>
  </si>
  <si>
    <t xml:space="preserve">Smoke </t>
  </si>
  <si>
    <t xml:space="preserve">Crystal </t>
  </si>
  <si>
    <t>Seelye</t>
  </si>
  <si>
    <t>AJ Delta Ray</t>
  </si>
  <si>
    <t>Seeley</t>
  </si>
  <si>
    <t xml:space="preserve">AJ Delta Ray </t>
  </si>
  <si>
    <t>January</t>
  </si>
  <si>
    <t>RJ Impressive Woody</t>
  </si>
  <si>
    <t xml:space="preserve">January </t>
  </si>
  <si>
    <t xml:space="preserve">Leah </t>
  </si>
  <si>
    <t>Chrivia</t>
  </si>
  <si>
    <t>Call Contessa</t>
  </si>
  <si>
    <t>Reese</t>
  </si>
  <si>
    <t>Spaw</t>
  </si>
  <si>
    <t>Nevaeh</t>
  </si>
  <si>
    <t xml:space="preserve">Savannah </t>
  </si>
  <si>
    <t>Outlaw</t>
  </si>
  <si>
    <t>Savannah</t>
  </si>
  <si>
    <t xml:space="preserve">RO </t>
  </si>
  <si>
    <t>BT Sookies Toast 2nd</t>
  </si>
  <si>
    <t>Bt Sookies Toast 2nd</t>
  </si>
  <si>
    <t>Coronarita</t>
  </si>
  <si>
    <t>Coronarita 2nd</t>
  </si>
  <si>
    <t xml:space="preserve">Coronarita </t>
  </si>
  <si>
    <t>Dashin to Fame</t>
  </si>
  <si>
    <t>Amy</t>
  </si>
  <si>
    <t>Barber</t>
  </si>
  <si>
    <t>Benson</t>
  </si>
  <si>
    <t>Saturday, June 12, 2021</t>
  </si>
  <si>
    <t>Hale, MI</t>
  </si>
  <si>
    <t>Angie Golnick</t>
  </si>
  <si>
    <t>989-619-6053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</si>
</sst>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"/>
    <numFmt numFmtId="165" formatCode="&quot;$&quot;#,##0.00"/>
    <numFmt numFmtId="166" formatCode="[$-409]mmmm\ d\,\ 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</cellStyleXfs>
  <cellXfs count="19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1" fillId="0" borderId="0" xfId="20">
      <alignment/>
    </xf>
    <xf numFmtId="0" fontId="4" fillId="0" borderId="0" xfId="20" applyFont="1" applyAlignment="1">
      <alignment horizontal="center"/>
    </xf>
    <xf numFmtId="0" fontId="4" fillId="0" borderId="0" xfId="20" applyFont="1" applyBorder="1">
      <alignment/>
    </xf>
    <xf numFmtId="0" fontId="1" fillId="0" borderId="0" xfId="20" applyFont="1" applyAlignment="1">
      <alignment horizontal="right"/>
    </xf>
    <xf numFmtId="165" fontId="4" fillId="0" borderId="0" xfId="20" applyNumberFormat="1" applyFont="1" applyBorder="1">
      <alignment/>
    </xf>
    <xf numFmtId="0" fontId="5" fillId="0" borderId="0" xfId="20" applyFont="1" applyBorder="1">
      <alignment/>
    </xf>
    <xf numFmtId="0" fontId="5" fillId="0" borderId="0" xfId="20" applyFont="1" applyBorder="1" applyAlignment="1">
      <alignment horizontal="center"/>
    </xf>
    <xf numFmtId="164" fontId="5" fillId="0" borderId="0" xfId="20" applyNumberFormat="1" applyFont="1" applyBorder="1" applyAlignment="1">
      <alignment horizontal="center"/>
    </xf>
    <xf numFmtId="165" fontId="5" fillId="0" borderId="0" xfId="20" applyNumberFormat="1" applyFont="1" applyBorder="1" applyAlignment="1">
      <alignment horizontal="center"/>
    </xf>
    <xf numFmtId="0" fontId="6" fillId="0" borderId="0" xfId="20" applyFont="1" applyBorder="1">
      <alignment/>
    </xf>
    <xf numFmtId="0" fontId="6" fillId="0" borderId="0" xfId="20" applyFont="1">
      <alignment/>
    </xf>
    <xf numFmtId="0" fontId="1" fillId="0" borderId="1" xfId="20" applyBorder="1">
      <alignment/>
    </xf>
    <xf numFmtId="0" fontId="1" fillId="0" borderId="1" xfId="20" applyBorder="1" applyAlignment="1">
      <alignment horizontal="center"/>
    </xf>
    <xf numFmtId="0" fontId="1" fillId="0" borderId="1" xfId="20" applyFill="1" applyBorder="1">
      <alignment/>
    </xf>
    <xf numFmtId="164" fontId="1" fillId="0" borderId="1" xfId="20" applyNumberFormat="1" applyBorder="1">
      <alignment/>
    </xf>
    <xf numFmtId="165" fontId="1" fillId="0" borderId="1" xfId="20" applyNumberFormat="1" applyBorder="1">
      <alignment/>
    </xf>
    <xf numFmtId="0" fontId="1" fillId="0" borderId="0" xfId="20" applyFont="1" applyBorder="1">
      <alignment/>
    </xf>
    <xf numFmtId="164" fontId="1" fillId="2" borderId="0" xfId="20" applyNumberFormat="1" applyFill="1" applyBorder="1">
      <alignment/>
    </xf>
    <xf numFmtId="0" fontId="1" fillId="0" borderId="0" xfId="20" applyAlignment="1">
      <alignment horizontal="center"/>
    </xf>
    <xf numFmtId="164" fontId="1" fillId="0" borderId="0" xfId="20" applyNumberFormat="1">
      <alignment/>
    </xf>
    <xf numFmtId="164" fontId="1" fillId="0" borderId="0" xfId="20" applyNumberFormat="1" applyBorder="1">
      <alignment/>
    </xf>
    <xf numFmtId="0" fontId="1" fillId="0" borderId="1" xfId="20" applyFont="1" applyFill="1" applyBorder="1">
      <alignment/>
    </xf>
    <xf numFmtId="0" fontId="1" fillId="0" borderId="0" xfId="20" applyBorder="1">
      <alignment/>
    </xf>
    <xf numFmtId="0" fontId="7" fillId="0" borderId="0" xfId="21" applyFont="1">
      <alignment/>
    </xf>
    <xf numFmtId="0" fontId="1" fillId="0" borderId="0" xfId="21">
      <alignment/>
    </xf>
    <xf numFmtId="0" fontId="0" fillId="3" borderId="2" xfId="0" applyFill="1" applyBorder="1"/>
    <xf numFmtId="0" fontId="1" fillId="4" borderId="0" xfId="21" applyFill="1">
      <alignment/>
    </xf>
    <xf numFmtId="9" fontId="1" fillId="4" borderId="0" xfId="21" applyNumberFormat="1" applyFill="1">
      <alignment/>
    </xf>
    <xf numFmtId="165" fontId="0" fillId="4" borderId="0" xfId="0" applyNumberFormat="1" applyFill="1"/>
    <xf numFmtId="4" fontId="0" fillId="3" borderId="2" xfId="0" applyNumberFormat="1" applyFill="1" applyBorder="1"/>
    <xf numFmtId="0" fontId="1" fillId="5" borderId="0" xfId="21" applyFill="1">
      <alignment/>
    </xf>
    <xf numFmtId="9" fontId="1" fillId="5" borderId="0" xfId="21" applyNumberFormat="1" applyFill="1">
      <alignment/>
    </xf>
    <xf numFmtId="165" fontId="0" fillId="5" borderId="0" xfId="0" applyNumberFormat="1" applyFill="1"/>
    <xf numFmtId="4" fontId="0" fillId="0" borderId="2" xfId="0" applyNumberFormat="1" applyBorder="1"/>
    <xf numFmtId="0" fontId="1" fillId="6" borderId="0" xfId="21" applyFill="1">
      <alignment/>
    </xf>
    <xf numFmtId="9" fontId="1" fillId="6" borderId="0" xfId="21" applyNumberFormat="1" applyFill="1">
      <alignment/>
    </xf>
    <xf numFmtId="165" fontId="0" fillId="6" borderId="0" xfId="0" applyNumberFormat="1" applyFill="1"/>
    <xf numFmtId="0" fontId="1" fillId="7" borderId="0" xfId="21" applyFill="1">
      <alignment/>
    </xf>
    <xf numFmtId="9" fontId="1" fillId="7" borderId="0" xfId="21" applyNumberFormat="1" applyFill="1" applyBorder="1">
      <alignment/>
    </xf>
    <xf numFmtId="165" fontId="0" fillId="7" borderId="0" xfId="0" applyNumberFormat="1" applyFill="1"/>
    <xf numFmtId="4" fontId="0" fillId="8" borderId="2" xfId="0" applyNumberFormat="1" applyFill="1" applyBorder="1"/>
    <xf numFmtId="9" fontId="0" fillId="0" borderId="3" xfId="0" applyNumberFormat="1" applyBorder="1"/>
    <xf numFmtId="165" fontId="0" fillId="8" borderId="3" xfId="0" applyNumberFormat="1" applyFill="1" applyBorder="1"/>
    <xf numFmtId="0" fontId="7" fillId="4" borderId="0" xfId="21" applyFont="1" applyFill="1">
      <alignment/>
    </xf>
    <xf numFmtId="0" fontId="7" fillId="4" borderId="4" xfId="21" applyFont="1" applyFill="1" applyBorder="1" applyAlignment="1">
      <alignment horizontal="center"/>
    </xf>
    <xf numFmtId="49" fontId="7" fillId="4" borderId="4" xfId="21" applyNumberFormat="1" applyFont="1" applyFill="1" applyBorder="1" applyAlignment="1">
      <alignment horizontal="center"/>
    </xf>
    <xf numFmtId="4" fontId="1" fillId="4" borderId="0" xfId="21" applyNumberFormat="1" applyFill="1">
      <alignment/>
    </xf>
    <xf numFmtId="4" fontId="1" fillId="4" borderId="0" xfId="21" applyNumberFormat="1" applyFont="1" applyFill="1">
      <alignment/>
    </xf>
    <xf numFmtId="0" fontId="7" fillId="4" borderId="4" xfId="21" applyFont="1" applyFill="1" applyBorder="1">
      <alignment/>
    </xf>
    <xf numFmtId="4" fontId="1" fillId="4" borderId="4" xfId="21" applyNumberFormat="1" applyFill="1" applyBorder="1">
      <alignment/>
    </xf>
    <xf numFmtId="0" fontId="7" fillId="4" borderId="0" xfId="21" applyFont="1" applyFill="1" applyBorder="1">
      <alignment/>
    </xf>
    <xf numFmtId="0" fontId="7" fillId="5" borderId="0" xfId="21" applyFont="1" applyFill="1" applyBorder="1">
      <alignment/>
    </xf>
    <xf numFmtId="0" fontId="7" fillId="5" borderId="4" xfId="21" applyFont="1" applyFill="1" applyBorder="1" applyAlignment="1">
      <alignment horizontal="center"/>
    </xf>
    <xf numFmtId="49" fontId="7" fillId="5" borderId="4" xfId="21" applyNumberFormat="1" applyFont="1" applyFill="1" applyBorder="1" applyAlignment="1">
      <alignment horizontal="center"/>
    </xf>
    <xf numFmtId="0" fontId="7" fillId="5" borderId="0" xfId="21" applyFont="1" applyFill="1">
      <alignment/>
    </xf>
    <xf numFmtId="4" fontId="1" fillId="5" borderId="0" xfId="21" applyNumberFormat="1" applyFill="1">
      <alignment/>
    </xf>
    <xf numFmtId="4" fontId="1" fillId="5" borderId="0" xfId="21" applyNumberFormat="1" applyFont="1" applyFill="1">
      <alignment/>
    </xf>
    <xf numFmtId="0" fontId="7" fillId="5" borderId="4" xfId="21" applyFont="1" applyFill="1" applyBorder="1">
      <alignment/>
    </xf>
    <xf numFmtId="4" fontId="1" fillId="5" borderId="4" xfId="21" applyNumberFormat="1" applyFill="1" applyBorder="1">
      <alignment/>
    </xf>
    <xf numFmtId="0" fontId="7" fillId="6" borderId="0" xfId="21" applyFont="1" applyFill="1" applyBorder="1">
      <alignment/>
    </xf>
    <xf numFmtId="0" fontId="7" fillId="6" borderId="4" xfId="21" applyFont="1" applyFill="1" applyBorder="1" applyAlignment="1">
      <alignment horizontal="center"/>
    </xf>
    <xf numFmtId="49" fontId="7" fillId="6" borderId="4" xfId="21" applyNumberFormat="1" applyFont="1" applyFill="1" applyBorder="1" applyAlignment="1">
      <alignment horizontal="center"/>
    </xf>
    <xf numFmtId="0" fontId="7" fillId="6" borderId="0" xfId="21" applyFont="1" applyFill="1">
      <alignment/>
    </xf>
    <xf numFmtId="4" fontId="1" fillId="6" borderId="0" xfId="21" applyNumberFormat="1" applyFill="1">
      <alignment/>
    </xf>
    <xf numFmtId="4" fontId="1" fillId="6" borderId="0" xfId="21" applyNumberFormat="1" applyFont="1" applyFill="1">
      <alignment/>
    </xf>
    <xf numFmtId="0" fontId="7" fillId="6" borderId="4" xfId="21" applyFont="1" applyFill="1" applyBorder="1">
      <alignment/>
    </xf>
    <xf numFmtId="4" fontId="1" fillId="6" borderId="4" xfId="21" applyNumberFormat="1" applyFill="1" applyBorder="1">
      <alignment/>
    </xf>
    <xf numFmtId="0" fontId="7" fillId="7" borderId="0" xfId="21" applyFont="1" applyFill="1" applyBorder="1">
      <alignment/>
    </xf>
    <xf numFmtId="0" fontId="7" fillId="7" borderId="4" xfId="21" applyFont="1" applyFill="1" applyBorder="1" applyAlignment="1">
      <alignment horizontal="center"/>
    </xf>
    <xf numFmtId="49" fontId="7" fillId="7" borderId="4" xfId="21" applyNumberFormat="1" applyFont="1" applyFill="1" applyBorder="1" applyAlignment="1">
      <alignment horizontal="center"/>
    </xf>
    <xf numFmtId="0" fontId="7" fillId="7" borderId="0" xfId="21" applyFont="1" applyFill="1">
      <alignment/>
    </xf>
    <xf numFmtId="4" fontId="1" fillId="7" borderId="0" xfId="21" applyNumberFormat="1" applyFill="1">
      <alignment/>
    </xf>
    <xf numFmtId="4" fontId="1" fillId="7" borderId="0" xfId="21" applyNumberFormat="1" applyFont="1" applyFill="1">
      <alignment/>
    </xf>
    <xf numFmtId="0" fontId="7" fillId="7" borderId="4" xfId="21" applyFont="1" applyFill="1" applyBorder="1">
      <alignment/>
    </xf>
    <xf numFmtId="4" fontId="1" fillId="7" borderId="4" xfId="21" applyNumberFormat="1" applyFill="1" applyBorder="1">
      <alignment/>
    </xf>
    <xf numFmtId="0" fontId="4" fillId="0" borderId="0" xfId="20" applyFont="1" applyAlignment="1">
      <alignment horizontal="right"/>
    </xf>
    <xf numFmtId="165" fontId="1" fillId="0" borderId="0" xfId="20" applyNumberFormat="1" applyFont="1">
      <alignment/>
    </xf>
    <xf numFmtId="0" fontId="1" fillId="0" borderId="0" xfId="22">
      <alignment/>
    </xf>
    <xf numFmtId="0" fontId="3" fillId="0" borderId="0" xfId="22" applyFont="1">
      <alignment/>
    </xf>
    <xf numFmtId="0" fontId="4" fillId="0" borderId="0" xfId="22" applyFont="1">
      <alignment/>
    </xf>
    <xf numFmtId="0" fontId="1" fillId="0" borderId="0" xfId="22" applyFont="1" applyAlignment="1">
      <alignment horizontal="right"/>
    </xf>
    <xf numFmtId="0" fontId="0" fillId="0" borderId="0" xfId="0" applyAlignment="1">
      <alignment horizontal="left"/>
    </xf>
    <xf numFmtId="0" fontId="1" fillId="0" borderId="0" xfId="22" applyFont="1">
      <alignment/>
    </xf>
    <xf numFmtId="0" fontId="3" fillId="0" borderId="0" xfId="22" applyFont="1" applyAlignment="1">
      <alignment horizontal="right"/>
    </xf>
    <xf numFmtId="0" fontId="8" fillId="0" borderId="0" xfId="22" applyFont="1" applyBorder="1">
      <alignment/>
    </xf>
    <xf numFmtId="0" fontId="8" fillId="0" borderId="0" xfId="22" applyFont="1" applyBorder="1" applyAlignment="1">
      <alignment horizontal="center"/>
    </xf>
    <xf numFmtId="0" fontId="1" fillId="0" borderId="1" xfId="22" applyBorder="1" applyAlignment="1">
      <alignment horizontal="center"/>
    </xf>
    <xf numFmtId="0" fontId="4" fillId="0" borderId="1" xfId="22" applyFont="1" applyBorder="1">
      <alignment/>
    </xf>
    <xf numFmtId="0" fontId="1" fillId="0" borderId="0" xfId="21" applyFill="1">
      <alignment/>
    </xf>
    <xf numFmtId="9" fontId="1" fillId="0" borderId="0" xfId="21" applyNumberFormat="1" applyFill="1" applyBorder="1">
      <alignment/>
    </xf>
    <xf numFmtId="165" fontId="0" fillId="0" borderId="0" xfId="0" applyNumberFormat="1" applyFill="1"/>
    <xf numFmtId="4" fontId="1" fillId="4" borderId="0" xfId="21" applyNumberFormat="1" applyFont="1" applyFill="1">
      <alignment/>
    </xf>
    <xf numFmtId="4" fontId="1" fillId="5" borderId="0" xfId="21" applyNumberFormat="1" applyFont="1" applyFill="1">
      <alignment/>
    </xf>
    <xf numFmtId="4" fontId="1" fillId="6" borderId="0" xfId="21" applyNumberFormat="1" applyFont="1" applyFill="1">
      <alignment/>
    </xf>
    <xf numFmtId="0" fontId="3" fillId="9" borderId="0" xfId="20" applyFont="1" applyFill="1">
      <alignment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/>
    <xf numFmtId="4" fontId="9" fillId="0" borderId="0" xfId="0" applyNumberFormat="1" applyFont="1"/>
    <xf numFmtId="0" fontId="4" fillId="0" borderId="0" xfId="0" applyFont="1"/>
    <xf numFmtId="1" fontId="9" fillId="0" borderId="0" xfId="0" applyNumberFormat="1" applyFont="1" applyAlignment="1">
      <alignment horizontal="center"/>
    </xf>
    <xf numFmtId="165" fontId="9" fillId="0" borderId="0" xfId="0" applyNumberFormat="1" applyFont="1"/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3" fillId="0" borderId="0" xfId="0" applyNumberFormat="1" applyFont="1"/>
    <xf numFmtId="4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10" borderId="0" xfId="20" applyNumberFormat="1" applyFont="1" applyFill="1" applyAlignment="1">
      <alignment horizontal="right"/>
    </xf>
    <xf numFmtId="0" fontId="0" fillId="10" borderId="0" xfId="0" applyFill="1" applyAlignment="1">
      <alignment horizontal="left"/>
    </xf>
    <xf numFmtId="1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/>
    <xf numFmtId="4" fontId="3" fillId="0" borderId="0" xfId="0" applyNumberFormat="1" applyFont="1" applyAlignment="1">
      <alignment horizontal="right"/>
    </xf>
    <xf numFmtId="0" fontId="10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3" fontId="4" fillId="0" borderId="3" xfId="0" applyNumberFormat="1" applyFont="1" applyBorder="1"/>
    <xf numFmtId="8" fontId="4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/>
    <xf numFmtId="166" fontId="12" fillId="0" borderId="0" xfId="0" applyNumberFormat="1" applyFont="1" applyBorder="1" applyAlignment="1">
      <alignment horizontal="left"/>
    </xf>
    <xf numFmtId="0" fontId="3" fillId="0" borderId="0" xfId="0" applyFont="1" applyBorder="1"/>
    <xf numFmtId="8" fontId="3" fillId="0" borderId="0" xfId="0" applyNumberFormat="1" applyFont="1" applyBorder="1" applyAlignment="1">
      <alignment horizontal="right"/>
    </xf>
    <xf numFmtId="49" fontId="7" fillId="11" borderId="4" xfId="21" applyNumberFormat="1" applyFont="1" applyFill="1" applyBorder="1" applyAlignment="1">
      <alignment horizontal="center"/>
    </xf>
    <xf numFmtId="49" fontId="7" fillId="12" borderId="4" xfId="21" applyNumberFormat="1" applyFont="1" applyFill="1" applyBorder="1" applyAlignment="1">
      <alignment horizontal="center"/>
    </xf>
    <xf numFmtId="0" fontId="1" fillId="0" borderId="1" xfId="22" applyFont="1" applyFill="1" applyBorder="1">
      <alignment/>
    </xf>
    <xf numFmtId="0" fontId="4" fillId="0" borderId="0" xfId="20" applyFont="1" applyBorder="1" applyAlignment="1">
      <alignment horizontal="center"/>
    </xf>
    <xf numFmtId="0" fontId="1" fillId="0" borderId="0" xfId="20" applyFont="1" applyBorder="1" applyAlignment="1">
      <alignment horizontal="right"/>
    </xf>
    <xf numFmtId="0" fontId="0" fillId="10" borderId="0" xfId="0" applyFill="1" applyBorder="1" applyAlignment="1">
      <alignment horizontal="left"/>
    </xf>
    <xf numFmtId="164" fontId="0" fillId="0" borderId="0" xfId="0" applyNumberFormat="1" applyBorder="1"/>
    <xf numFmtId="165" fontId="1" fillId="10" borderId="0" xfId="2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1" fillId="0" borderId="0" xfId="0" applyFont="1"/>
    <xf numFmtId="165" fontId="1" fillId="0" borderId="0" xfId="0" applyNumberFormat="1" applyFont="1"/>
    <xf numFmtId="0" fontId="3" fillId="13" borderId="0" xfId="20" applyFont="1" applyFill="1">
      <alignment/>
    </xf>
    <xf numFmtId="0" fontId="2" fillId="13" borderId="0" xfId="0" applyFont="1" applyFill="1"/>
    <xf numFmtId="0" fontId="0" fillId="13" borderId="0" xfId="0" applyFill="1"/>
    <xf numFmtId="0" fontId="13" fillId="0" borderId="0" xfId="0" applyFont="1"/>
    <xf numFmtId="0" fontId="0" fillId="14" borderId="0" xfId="0" applyFill="1"/>
    <xf numFmtId="0" fontId="0" fillId="0" borderId="2" xfId="0" applyBorder="1"/>
    <xf numFmtId="0" fontId="2" fillId="14" borderId="2" xfId="0" applyFont="1" applyFill="1" applyBorder="1"/>
    <xf numFmtId="0" fontId="3" fillId="14" borderId="2" xfId="0" applyFont="1" applyFill="1" applyBorder="1" applyAlignment="1">
      <alignment horizontal="left"/>
    </xf>
    <xf numFmtId="4" fontId="4" fillId="14" borderId="2" xfId="0" applyNumberFormat="1" applyFont="1" applyFill="1" applyBorder="1"/>
    <xf numFmtId="0" fontId="4" fillId="14" borderId="2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right"/>
    </xf>
    <xf numFmtId="165" fontId="0" fillId="14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right"/>
    </xf>
    <xf numFmtId="165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14" borderId="0" xfId="0" applyNumberFormat="1" applyFont="1" applyFill="1" applyAlignment="1">
      <alignment horizontal="left"/>
    </xf>
    <xf numFmtId="0" fontId="1" fillId="0" borderId="1" xfId="22" applyFont="1" applyBorder="1">
      <alignment/>
    </xf>
    <xf numFmtId="0" fontId="1" fillId="0" borderId="0" xfId="22" applyFont="1">
      <alignment/>
    </xf>
    <xf numFmtId="1" fontId="2" fillId="0" borderId="0" xfId="0" applyNumberFormat="1" applyFont="1" applyAlignment="1">
      <alignment horizontal="left"/>
    </xf>
    <xf numFmtId="0" fontId="2" fillId="15" borderId="0" xfId="0" applyFont="1" applyFill="1"/>
    <xf numFmtId="0" fontId="0" fillId="15" borderId="0" xfId="0" applyFill="1" applyBorder="1"/>
    <xf numFmtId="0" fontId="0" fillId="15" borderId="0" xfId="0" applyFill="1"/>
    <xf numFmtId="0" fontId="3" fillId="16" borderId="0" xfId="22" applyFont="1" applyFill="1">
      <alignment/>
    </xf>
    <xf numFmtId="0" fontId="4" fillId="16" borderId="0" xfId="22" applyFont="1" applyFill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Normal_Sheet11" xfId="21"/>
    <cellStyle name="Normal_Shee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991F-C7C8-4AD5-8423-089BC55B8D3C}">
  <dimension ref="A1:D40"/>
  <sheetViews>
    <sheetView workbookViewId="0" topLeftCell="A7">
      <selection activeCell="B22" sqref="B22"/>
    </sheetView>
  </sheetViews>
  <sheetFormatPr defaultColWidth="9.140625" defaultRowHeight="15"/>
  <cols>
    <col min="1" max="1" width="21.140625" style="0" customWidth="1"/>
    <col min="2" max="2" width="54.8515625" style="0" customWidth="1"/>
    <col min="3" max="3" width="44.00390625" style="0" customWidth="1"/>
  </cols>
  <sheetData>
    <row r="1" s="163" customFormat="1" ht="21">
      <c r="A1" s="163" t="s">
        <v>116</v>
      </c>
    </row>
    <row r="2" spans="1:3" ht="15">
      <c r="A2" s="164" t="s">
        <v>117</v>
      </c>
      <c r="B2" s="164"/>
      <c r="C2" s="164"/>
    </row>
    <row r="3" ht="15">
      <c r="A3" t="s">
        <v>118</v>
      </c>
    </row>
    <row r="5" spans="2:3" ht="15">
      <c r="B5" t="s">
        <v>119</v>
      </c>
      <c r="C5" t="s">
        <v>120</v>
      </c>
    </row>
    <row r="6" spans="1:3" ht="18">
      <c r="A6" s="165" t="s">
        <v>121</v>
      </c>
      <c r="B6" s="166" t="s">
        <v>155</v>
      </c>
      <c r="C6" s="165" t="s">
        <v>122</v>
      </c>
    </row>
    <row r="7" spans="1:3" ht="15.75">
      <c r="A7" s="165" t="s">
        <v>123</v>
      </c>
      <c r="B7" s="167" t="s">
        <v>238</v>
      </c>
      <c r="C7" s="165" t="s">
        <v>124</v>
      </c>
    </row>
    <row r="8" spans="1:3" ht="15.75">
      <c r="A8" s="165" t="s">
        <v>125</v>
      </c>
      <c r="B8" s="168" t="s">
        <v>239</v>
      </c>
      <c r="C8" s="165" t="s">
        <v>126</v>
      </c>
    </row>
    <row r="9" spans="1:3" ht="15.75">
      <c r="A9" s="165" t="s">
        <v>127</v>
      </c>
      <c r="B9" s="169" t="s">
        <v>240</v>
      </c>
      <c r="C9" s="165" t="s">
        <v>128</v>
      </c>
    </row>
    <row r="10" spans="1:3" ht="15.75">
      <c r="A10" s="165" t="s">
        <v>129</v>
      </c>
      <c r="B10" s="169" t="s">
        <v>241</v>
      </c>
      <c r="C10" s="165" t="s">
        <v>130</v>
      </c>
    </row>
    <row r="11" spans="1:3" ht="15">
      <c r="A11" s="170"/>
      <c r="B11" s="171"/>
      <c r="C11" s="172"/>
    </row>
    <row r="12" spans="1:3" ht="15">
      <c r="A12" s="170" t="s">
        <v>131</v>
      </c>
      <c r="B12" s="171"/>
      <c r="C12" s="172"/>
    </row>
    <row r="13" spans="1:3" ht="15">
      <c r="A13" s="173" t="s">
        <v>132</v>
      </c>
      <c r="B13" s="174">
        <v>5</v>
      </c>
      <c r="C13" s="175">
        <v>5</v>
      </c>
    </row>
    <row r="14" spans="1:3" ht="15">
      <c r="A14" s="173" t="s">
        <v>107</v>
      </c>
      <c r="B14" s="174">
        <v>30</v>
      </c>
      <c r="C14" s="175">
        <v>25</v>
      </c>
    </row>
    <row r="15" spans="1:3" ht="15">
      <c r="A15" s="173" t="s">
        <v>106</v>
      </c>
      <c r="B15" s="174">
        <v>15</v>
      </c>
      <c r="C15" s="175">
        <v>15</v>
      </c>
    </row>
    <row r="16" spans="1:3" ht="15">
      <c r="A16" s="173" t="s">
        <v>133</v>
      </c>
      <c r="B16" s="174">
        <v>15</v>
      </c>
      <c r="C16" s="175">
        <v>15</v>
      </c>
    </row>
    <row r="17" spans="1:3" ht="15">
      <c r="A17" s="173" t="s">
        <v>134</v>
      </c>
      <c r="B17" s="174">
        <v>15</v>
      </c>
      <c r="C17" s="175">
        <v>15</v>
      </c>
    </row>
    <row r="18" spans="1:3" ht="15">
      <c r="A18" s="176"/>
      <c r="B18" s="177"/>
      <c r="C18" s="178"/>
    </row>
    <row r="19" spans="1:3" ht="15">
      <c r="A19" s="179" t="s">
        <v>135</v>
      </c>
      <c r="B19" s="177"/>
      <c r="C19" s="178"/>
    </row>
    <row r="20" spans="1:3" ht="15">
      <c r="A20" s="173" t="s">
        <v>107</v>
      </c>
      <c r="B20" s="174">
        <v>1000</v>
      </c>
      <c r="C20" s="178">
        <v>125</v>
      </c>
    </row>
    <row r="21" spans="1:3" ht="15">
      <c r="A21" s="173" t="s">
        <v>106</v>
      </c>
      <c r="B21" s="174">
        <v>200</v>
      </c>
      <c r="C21" s="178">
        <v>25</v>
      </c>
    </row>
    <row r="22" spans="1:3" ht="15">
      <c r="A22" s="173" t="s">
        <v>133</v>
      </c>
      <c r="B22" s="174">
        <v>0</v>
      </c>
      <c r="C22" s="178">
        <v>25</v>
      </c>
    </row>
    <row r="23" spans="1:3" ht="15">
      <c r="A23" s="173" t="s">
        <v>134</v>
      </c>
      <c r="B23" s="174">
        <v>0</v>
      </c>
      <c r="C23" s="178">
        <v>25</v>
      </c>
    </row>
    <row r="24" spans="1:3" ht="15">
      <c r="A24" s="170"/>
      <c r="B24" s="171"/>
      <c r="C24" s="172"/>
    </row>
    <row r="25" spans="1:3" ht="15">
      <c r="A25" s="180" t="s">
        <v>89</v>
      </c>
      <c r="B25" s="174">
        <v>0</v>
      </c>
      <c r="C25" s="175">
        <v>10</v>
      </c>
    </row>
    <row r="26" spans="1:3" ht="15">
      <c r="A26" s="180" t="s">
        <v>90</v>
      </c>
      <c r="B26" s="174">
        <v>0</v>
      </c>
      <c r="C26" s="175">
        <v>30</v>
      </c>
    </row>
    <row r="27" spans="1:3" ht="15">
      <c r="A27" s="180" t="s">
        <v>91</v>
      </c>
      <c r="B27" s="174">
        <v>0</v>
      </c>
      <c r="C27" s="175">
        <v>5</v>
      </c>
    </row>
    <row r="30" spans="1:4" ht="15">
      <c r="A30" s="181" t="s">
        <v>136</v>
      </c>
      <c r="B30" s="164"/>
      <c r="C30" s="164"/>
      <c r="D30" s="164"/>
    </row>
    <row r="31" spans="1:4" ht="15">
      <c r="A31" s="181"/>
      <c r="B31" s="164"/>
      <c r="C31" s="164"/>
      <c r="D31" s="164"/>
    </row>
    <row r="32" ht="15">
      <c r="A32" t="s">
        <v>137</v>
      </c>
    </row>
    <row r="33" ht="15">
      <c r="A33" t="s">
        <v>138</v>
      </c>
    </row>
    <row r="35" ht="15">
      <c r="A35" t="s">
        <v>139</v>
      </c>
    </row>
    <row r="37" ht="15">
      <c r="A37" t="s">
        <v>140</v>
      </c>
    </row>
    <row r="38" ht="15">
      <c r="A38" t="s">
        <v>141</v>
      </c>
    </row>
    <row r="40" ht="15">
      <c r="A40" t="s">
        <v>142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B85-E033-4C64-9220-B50086C197DC}">
  <dimension ref="A1:X114"/>
  <sheetViews>
    <sheetView workbookViewId="0" topLeftCell="A1"/>
  </sheetViews>
  <sheetFormatPr defaultColWidth="9.140625" defaultRowHeight="15"/>
  <cols>
    <col min="1" max="1" width="5.00390625" style="0" customWidth="1"/>
    <col min="2" max="2" width="4.57421875" style="0" customWidth="1"/>
    <col min="3" max="3" width="17.8515625" style="0" customWidth="1"/>
    <col min="4" max="4" width="18.8515625" style="0" customWidth="1"/>
    <col min="5" max="5" width="26.421875" style="0" bestFit="1" customWidth="1"/>
    <col min="6" max="6" width="10.421875" style="0" customWidth="1"/>
    <col min="8" max="8" width="6.851562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1:24" ht="18">
      <c r="A1" s="5"/>
      <c r="B1" s="185" t="s">
        <v>155</v>
      </c>
      <c r="C1" s="186"/>
      <c r="D1" s="5"/>
      <c r="E1" s="5"/>
      <c r="F1" s="152"/>
      <c r="G1" s="154"/>
      <c r="H1" s="154"/>
      <c r="I1" s="155" t="s">
        <v>103</v>
      </c>
      <c r="J1" s="5"/>
      <c r="K1" s="5"/>
      <c r="N1" s="29" t="s">
        <v>23</v>
      </c>
      <c r="U1" s="29" t="s">
        <v>24</v>
      </c>
      <c r="V1" s="30"/>
      <c r="W1" s="29" t="s">
        <v>25</v>
      </c>
      <c r="X1" s="30"/>
    </row>
    <row r="2" spans="1:23" ht="15.75">
      <c r="A2" s="6"/>
      <c r="B2" s="100" t="s">
        <v>178</v>
      </c>
      <c r="C2" s="100"/>
      <c r="E2" s="9" t="s">
        <v>57</v>
      </c>
      <c r="F2" s="82">
        <v>10</v>
      </c>
      <c r="H2" s="7"/>
      <c r="I2" s="81" t="s">
        <v>22</v>
      </c>
      <c r="J2" s="8"/>
      <c r="K2" s="8"/>
      <c r="L2" s="6"/>
      <c r="M2" s="6"/>
      <c r="N2" s="29" t="s">
        <v>26</v>
      </c>
      <c r="R2" s="31">
        <f>D3</f>
        <v>0</v>
      </c>
      <c r="U2" s="32" t="s">
        <v>27</v>
      </c>
      <c r="V2" s="33">
        <v>0.4</v>
      </c>
      <c r="W2" s="34">
        <f>R6*0.4</f>
        <v>40</v>
      </c>
    </row>
    <row r="3" spans="1:23" ht="15.75">
      <c r="A3" s="28"/>
      <c r="B3" s="5"/>
      <c r="C3" s="150" t="s">
        <v>59</v>
      </c>
      <c r="D3" s="151"/>
      <c r="E3" s="150" t="s">
        <v>0</v>
      </c>
      <c r="F3" s="128">
        <v>100</v>
      </c>
      <c r="G3" s="149"/>
      <c r="H3" s="149"/>
      <c r="I3" s="10"/>
      <c r="J3" s="8"/>
      <c r="K3" s="8"/>
      <c r="L3" s="6"/>
      <c r="M3" s="6"/>
      <c r="N3" s="29" t="s">
        <v>28</v>
      </c>
      <c r="R3" s="35">
        <f>F2</f>
        <v>10</v>
      </c>
      <c r="U3" s="36" t="s">
        <v>29</v>
      </c>
      <c r="V3" s="37">
        <v>0.3</v>
      </c>
      <c r="W3" s="38">
        <f>R6*0.3</f>
        <v>30</v>
      </c>
    </row>
    <row r="4" spans="1:23" ht="15">
      <c r="A4" s="28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6"/>
      <c r="N4" s="29" t="s">
        <v>56</v>
      </c>
      <c r="R4" s="39">
        <f>(R2*R3)*0.7</f>
        <v>0</v>
      </c>
      <c r="U4" s="40" t="s">
        <v>30</v>
      </c>
      <c r="V4" s="41">
        <v>0.2</v>
      </c>
      <c r="W4" s="42">
        <f>R6*0.2</f>
        <v>20</v>
      </c>
    </row>
    <row r="5" spans="1:23" ht="15">
      <c r="A5" s="17">
        <v>1</v>
      </c>
      <c r="B5" s="18" t="s">
        <v>189</v>
      </c>
      <c r="C5" s="19" t="s">
        <v>202</v>
      </c>
      <c r="D5" s="19" t="s">
        <v>200</v>
      </c>
      <c r="E5" s="19" t="s">
        <v>201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N5" s="29" t="s">
        <v>31</v>
      </c>
      <c r="R5" s="35">
        <f>F3</f>
        <v>100</v>
      </c>
      <c r="U5" s="43" t="s">
        <v>32</v>
      </c>
      <c r="V5" s="44">
        <v>0.1</v>
      </c>
      <c r="W5" s="45">
        <f>R6*0.1</f>
        <v>10</v>
      </c>
    </row>
    <row r="6" spans="1:23" ht="15">
      <c r="A6" s="17">
        <v>2</v>
      </c>
      <c r="B6" s="18" t="s">
        <v>203</v>
      </c>
      <c r="C6" s="19" t="s">
        <v>161</v>
      </c>
      <c r="D6" s="19" t="s">
        <v>166</v>
      </c>
      <c r="E6" s="19" t="s">
        <v>162</v>
      </c>
      <c r="F6" s="20"/>
      <c r="G6" s="18"/>
      <c r="H6" s="18"/>
      <c r="I6" s="21"/>
      <c r="J6" s="22" t="s">
        <v>12</v>
      </c>
      <c r="K6" s="26">
        <f>K5+0.5</f>
        <v>0.5</v>
      </c>
      <c r="L6" s="24" t="s">
        <v>13</v>
      </c>
      <c r="M6" s="25"/>
      <c r="N6" s="29" t="s">
        <v>33</v>
      </c>
      <c r="R6" s="46">
        <f>SUM(R4:R5)</f>
        <v>100</v>
      </c>
      <c r="V6" s="47">
        <f>SUM(V2:V5)</f>
        <v>0.9999999999999999</v>
      </c>
      <c r="W6" s="48">
        <f>SUM(W2:W5)</f>
        <v>100</v>
      </c>
    </row>
    <row r="7" spans="1:13" ht="15">
      <c r="A7" s="17">
        <v>3</v>
      </c>
      <c r="B7" s="18" t="s">
        <v>203</v>
      </c>
      <c r="C7" s="19" t="s">
        <v>161</v>
      </c>
      <c r="D7" s="19" t="s">
        <v>166</v>
      </c>
      <c r="E7" s="19" t="s">
        <v>163</v>
      </c>
      <c r="F7" s="20"/>
      <c r="G7" s="18"/>
      <c r="H7" s="18"/>
      <c r="I7" s="21"/>
      <c r="J7" s="22" t="s">
        <v>14</v>
      </c>
      <c r="K7" s="26">
        <f>K5+1</f>
        <v>1</v>
      </c>
      <c r="L7" s="24" t="s">
        <v>15</v>
      </c>
      <c r="M7" s="25"/>
    </row>
    <row r="8" spans="1:22" ht="15">
      <c r="A8" s="17">
        <v>4</v>
      </c>
      <c r="B8" s="18" t="s">
        <v>203</v>
      </c>
      <c r="C8" s="19" t="s">
        <v>204</v>
      </c>
      <c r="D8" s="19" t="s">
        <v>205</v>
      </c>
      <c r="E8" s="19" t="s">
        <v>206</v>
      </c>
      <c r="F8" s="20"/>
      <c r="G8" s="18"/>
      <c r="H8" s="18"/>
      <c r="I8" s="21"/>
      <c r="J8" s="22" t="s">
        <v>16</v>
      </c>
      <c r="K8" s="26">
        <f>K5+2</f>
        <v>2</v>
      </c>
      <c r="L8" s="24" t="s">
        <v>17</v>
      </c>
      <c r="M8" s="25"/>
      <c r="N8" s="49" t="s">
        <v>34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5</v>
      </c>
      <c r="B9" s="18" t="s">
        <v>189</v>
      </c>
      <c r="C9" s="19" t="s">
        <v>207</v>
      </c>
      <c r="D9" s="19" t="s">
        <v>208</v>
      </c>
      <c r="E9" s="27" t="s">
        <v>210</v>
      </c>
      <c r="F9" s="20"/>
      <c r="G9" s="18"/>
      <c r="H9" s="18"/>
      <c r="I9" s="21"/>
      <c r="J9" s="28"/>
      <c r="K9" s="28"/>
      <c r="L9" s="6"/>
      <c r="M9" s="6"/>
      <c r="N9" s="50" t="s">
        <v>35</v>
      </c>
      <c r="O9" s="51" t="s">
        <v>36</v>
      </c>
      <c r="P9" s="51" t="s">
        <v>37</v>
      </c>
      <c r="Q9" s="51" t="s">
        <v>38</v>
      </c>
      <c r="R9" s="51" t="s">
        <v>39</v>
      </c>
      <c r="S9" s="51" t="s">
        <v>40</v>
      </c>
      <c r="T9" s="51" t="s">
        <v>41</v>
      </c>
      <c r="U9" s="51" t="s">
        <v>42</v>
      </c>
      <c r="V9" s="51" t="s">
        <v>43</v>
      </c>
    </row>
    <row r="10" spans="1:22" ht="15">
      <c r="A10" s="17">
        <v>6</v>
      </c>
      <c r="B10" s="18" t="s">
        <v>203</v>
      </c>
      <c r="C10" s="17" t="s">
        <v>148</v>
      </c>
      <c r="D10" s="17" t="s">
        <v>214</v>
      </c>
      <c r="E10" s="19" t="s">
        <v>215</v>
      </c>
      <c r="F10" s="20"/>
      <c r="G10" s="18"/>
      <c r="H10" s="18"/>
      <c r="I10" s="21"/>
      <c r="J10" s="28"/>
      <c r="K10" s="28"/>
      <c r="L10" s="6"/>
      <c r="M10" s="6"/>
      <c r="N10" s="49" t="s">
        <v>44</v>
      </c>
      <c r="O10" s="52">
        <f>W2</f>
        <v>40</v>
      </c>
      <c r="P10" s="53">
        <f>W2*0.6</f>
        <v>24</v>
      </c>
      <c r="Q10" s="52">
        <f>W2*0.5</f>
        <v>20</v>
      </c>
      <c r="R10" s="52">
        <f>W2*0.4</f>
        <v>16</v>
      </c>
      <c r="S10" s="52">
        <f>W2*0.3</f>
        <v>12</v>
      </c>
      <c r="T10" s="52">
        <f>W2*0.28</f>
        <v>11.200000000000001</v>
      </c>
      <c r="U10" s="52">
        <f>W2*0.27</f>
        <v>10.8</v>
      </c>
      <c r="V10" s="52">
        <f>W2*0.24</f>
        <v>9.6</v>
      </c>
    </row>
    <row r="11" spans="1:22" ht="15">
      <c r="A11" s="17">
        <v>7</v>
      </c>
      <c r="B11" s="18" t="s">
        <v>203</v>
      </c>
      <c r="C11" s="19" t="s">
        <v>173</v>
      </c>
      <c r="D11" s="19" t="s">
        <v>174</v>
      </c>
      <c r="E11" s="19" t="s">
        <v>175</v>
      </c>
      <c r="F11" s="20"/>
      <c r="G11" s="18"/>
      <c r="H11" s="18"/>
      <c r="I11" s="21"/>
      <c r="J11" s="28" t="s">
        <v>18</v>
      </c>
      <c r="K11" s="28"/>
      <c r="M11" s="6"/>
      <c r="N11" s="49" t="s">
        <v>45</v>
      </c>
      <c r="O11" s="52"/>
      <c r="P11" s="52">
        <f>W2*0.4</f>
        <v>16</v>
      </c>
      <c r="Q11" s="52">
        <f>W2*0.3</f>
        <v>12</v>
      </c>
      <c r="R11" s="52">
        <f>W2*0.3</f>
        <v>12</v>
      </c>
      <c r="S11" s="52">
        <f>W2*0.25</f>
        <v>10</v>
      </c>
      <c r="T11" s="52">
        <f>W2*0.22</f>
        <v>8.8</v>
      </c>
      <c r="U11" s="52">
        <f>W2*0.2</f>
        <v>8</v>
      </c>
      <c r="V11" s="52">
        <f>W2*0.18</f>
        <v>7.199999999999999</v>
      </c>
    </row>
    <row r="12" spans="1:22" ht="15">
      <c r="A12" s="17">
        <v>8</v>
      </c>
      <c r="B12" s="18" t="s">
        <v>203</v>
      </c>
      <c r="C12" s="17" t="s">
        <v>176</v>
      </c>
      <c r="D12" s="17" t="s">
        <v>174</v>
      </c>
      <c r="E12" s="17" t="s">
        <v>177</v>
      </c>
      <c r="F12" s="20"/>
      <c r="G12" s="18"/>
      <c r="H12" s="18"/>
      <c r="I12" s="21"/>
      <c r="J12" s="28" t="s">
        <v>19</v>
      </c>
      <c r="K12" s="28"/>
      <c r="M12" s="6"/>
      <c r="N12" s="49" t="s">
        <v>46</v>
      </c>
      <c r="O12" s="52"/>
      <c r="P12" s="52"/>
      <c r="Q12" s="52">
        <f>W2*0.2</f>
        <v>8</v>
      </c>
      <c r="R12" s="52">
        <f>W2*0.2</f>
        <v>8</v>
      </c>
      <c r="S12" s="52">
        <f>W2*0.2</f>
        <v>8</v>
      </c>
      <c r="T12" s="52">
        <f>W2*0.18</f>
        <v>7.199999999999999</v>
      </c>
      <c r="U12" s="52">
        <f>W2*0.16</f>
        <v>6.4</v>
      </c>
      <c r="V12" s="52">
        <f>W2*0.15</f>
        <v>6</v>
      </c>
    </row>
    <row r="13" spans="1:22" ht="15">
      <c r="A13" s="17">
        <v>9</v>
      </c>
      <c r="B13" s="18" t="s">
        <v>203</v>
      </c>
      <c r="C13" s="19" t="s">
        <v>216</v>
      </c>
      <c r="D13" s="19" t="s">
        <v>208</v>
      </c>
      <c r="E13" s="19" t="s">
        <v>217</v>
      </c>
      <c r="F13" s="20"/>
      <c r="G13" s="18"/>
      <c r="H13" s="18"/>
      <c r="I13" s="21"/>
      <c r="J13" s="28" t="s">
        <v>20</v>
      </c>
      <c r="K13" s="28"/>
      <c r="M13" s="6"/>
      <c r="N13" s="49" t="s">
        <v>47</v>
      </c>
      <c r="O13" s="52"/>
      <c r="P13" s="52"/>
      <c r="Q13" s="52"/>
      <c r="R13" s="52">
        <f>W2*0.1</f>
        <v>4</v>
      </c>
      <c r="S13" s="52">
        <f>W2*0.15</f>
        <v>6</v>
      </c>
      <c r="T13" s="52">
        <f>W2*0.14</f>
        <v>5.6000000000000005</v>
      </c>
      <c r="U13" s="52">
        <f>W2*0.12</f>
        <v>4.8</v>
      </c>
      <c r="V13" s="52">
        <f>W2*0.12</f>
        <v>4.8</v>
      </c>
    </row>
    <row r="14" spans="1:22" ht="15">
      <c r="A14" s="17">
        <v>10</v>
      </c>
      <c r="B14" s="18" t="s">
        <v>203</v>
      </c>
      <c r="C14" s="19" t="s">
        <v>227</v>
      </c>
      <c r="D14" s="19" t="s">
        <v>174</v>
      </c>
      <c r="E14" s="19" t="s">
        <v>226</v>
      </c>
      <c r="F14" s="20"/>
      <c r="G14" s="18"/>
      <c r="H14" s="18"/>
      <c r="I14" s="21"/>
      <c r="J14" s="28" t="s">
        <v>21</v>
      </c>
      <c r="K14" s="28"/>
      <c r="M14" s="6"/>
      <c r="N14" s="49" t="s">
        <v>48</v>
      </c>
      <c r="O14" s="52"/>
      <c r="P14" s="52"/>
      <c r="Q14" s="52"/>
      <c r="R14" s="52"/>
      <c r="S14" s="52">
        <f>W2*0.1</f>
        <v>4</v>
      </c>
      <c r="T14" s="52">
        <f>W2*0.1</f>
        <v>4</v>
      </c>
      <c r="U14" s="52">
        <f>W2*0.1</f>
        <v>4</v>
      </c>
      <c r="V14" s="52">
        <f>W2*0.1</f>
        <v>4</v>
      </c>
    </row>
    <row r="15" spans="1:22" ht="15">
      <c r="A15" s="17">
        <v>11</v>
      </c>
      <c r="B15" s="18" t="s">
        <v>203</v>
      </c>
      <c r="C15" s="17" t="s">
        <v>148</v>
      </c>
      <c r="D15" s="17" t="s">
        <v>214</v>
      </c>
      <c r="E15" s="17" t="s">
        <v>231</v>
      </c>
      <c r="F15" s="20"/>
      <c r="G15" s="18"/>
      <c r="H15" s="18"/>
      <c r="I15" s="21"/>
      <c r="J15" s="28"/>
      <c r="K15" s="28"/>
      <c r="L15" s="6"/>
      <c r="M15" s="6"/>
      <c r="N15" s="49" t="s">
        <v>49</v>
      </c>
      <c r="O15" s="52"/>
      <c r="P15" s="52"/>
      <c r="Q15" s="52"/>
      <c r="R15" s="52"/>
      <c r="S15" s="52"/>
      <c r="T15" s="52">
        <f>W2*0.08</f>
        <v>3.2</v>
      </c>
      <c r="U15" s="52">
        <f>W2*0.08</f>
        <v>3.2</v>
      </c>
      <c r="V15" s="52">
        <f>W2*0.08</f>
        <v>3.2</v>
      </c>
    </row>
    <row r="16" spans="1:22" ht="15">
      <c r="A16" s="17">
        <v>12</v>
      </c>
      <c r="B16" s="18">
        <v>12</v>
      </c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6"/>
      <c r="N16" s="49" t="s">
        <v>50</v>
      </c>
      <c r="O16" s="52"/>
      <c r="P16" s="52"/>
      <c r="Q16" s="52"/>
      <c r="R16" s="52"/>
      <c r="S16" s="52"/>
      <c r="T16" s="52"/>
      <c r="U16" s="52">
        <f>W2*0.07</f>
        <v>2.8000000000000003</v>
      </c>
      <c r="V16" s="52">
        <f>W2*0.07</f>
        <v>2.8000000000000003</v>
      </c>
    </row>
    <row r="17" spans="1:22" ht="15">
      <c r="A17" s="17">
        <v>13</v>
      </c>
      <c r="B17" s="18">
        <v>13</v>
      </c>
      <c r="C17" s="17"/>
      <c r="D17" s="17"/>
      <c r="E17" s="17"/>
      <c r="F17" s="20"/>
      <c r="G17" s="18"/>
      <c r="H17" s="18"/>
      <c r="I17" s="21"/>
      <c r="J17" s="28"/>
      <c r="K17" s="28"/>
      <c r="L17" s="6"/>
      <c r="M17" s="6"/>
      <c r="N17" s="54" t="s">
        <v>51</v>
      </c>
      <c r="O17" s="55"/>
      <c r="P17" s="55"/>
      <c r="Q17" s="55"/>
      <c r="R17" s="55"/>
      <c r="S17" s="55"/>
      <c r="T17" s="55"/>
      <c r="U17" s="55"/>
      <c r="V17" s="55">
        <f>W2*0.06</f>
        <v>2.4</v>
      </c>
    </row>
    <row r="18" spans="1:22" ht="15">
      <c r="A18" s="17">
        <v>14</v>
      </c>
      <c r="B18" s="18">
        <v>14</v>
      </c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6"/>
      <c r="N18" s="56" t="s">
        <v>52</v>
      </c>
      <c r="O18" s="52">
        <f aca="true" t="shared" si="0" ref="O18:V18">SUM(O10:O17)</f>
        <v>40</v>
      </c>
      <c r="P18" s="52">
        <f t="shared" si="0"/>
        <v>40</v>
      </c>
      <c r="Q18" s="52">
        <f t="shared" si="0"/>
        <v>40</v>
      </c>
      <c r="R18" s="52">
        <f t="shared" si="0"/>
        <v>40</v>
      </c>
      <c r="S18" s="52">
        <f t="shared" si="0"/>
        <v>40</v>
      </c>
      <c r="T18" s="52">
        <f t="shared" si="0"/>
        <v>40</v>
      </c>
      <c r="U18" s="52">
        <f t="shared" si="0"/>
        <v>40</v>
      </c>
      <c r="V18" s="52">
        <f t="shared" si="0"/>
        <v>39.99999999999999</v>
      </c>
    </row>
    <row r="19" spans="1:22" ht="15">
      <c r="A19" s="17">
        <v>15</v>
      </c>
      <c r="B19" s="18">
        <v>15</v>
      </c>
      <c r="C19" s="19"/>
      <c r="D19" s="19"/>
      <c r="E19" s="19"/>
      <c r="F19" s="20"/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16</v>
      </c>
      <c r="B20" s="18">
        <v>16</v>
      </c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17</v>
      </c>
      <c r="B21" s="18">
        <v>17</v>
      </c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6"/>
      <c r="N21" s="57" t="s">
        <v>53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>
        <v>18</v>
      </c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6"/>
      <c r="N22" s="58" t="s">
        <v>35</v>
      </c>
      <c r="O22" s="59" t="s">
        <v>36</v>
      </c>
      <c r="P22" s="59" t="s">
        <v>37</v>
      </c>
      <c r="Q22" s="59" t="s">
        <v>38</v>
      </c>
      <c r="R22" s="59" t="s">
        <v>39</v>
      </c>
      <c r="S22" s="59" t="s">
        <v>40</v>
      </c>
      <c r="T22" s="59" t="s">
        <v>41</v>
      </c>
      <c r="U22" s="59" t="s">
        <v>42</v>
      </c>
      <c r="V22" s="59" t="s">
        <v>43</v>
      </c>
    </row>
    <row r="23" spans="1:22" ht="15">
      <c r="A23" s="17">
        <v>19</v>
      </c>
      <c r="B23" s="18">
        <v>19</v>
      </c>
      <c r="C23" s="17"/>
      <c r="D23" s="17"/>
      <c r="E23" s="17"/>
      <c r="F23" s="20"/>
      <c r="G23" s="18"/>
      <c r="H23" s="18"/>
      <c r="I23" s="21"/>
      <c r="J23" s="28"/>
      <c r="K23" s="28"/>
      <c r="L23" s="6"/>
      <c r="M23" s="6"/>
      <c r="N23" s="60" t="s">
        <v>44</v>
      </c>
      <c r="O23" s="61">
        <f>W3</f>
        <v>30</v>
      </c>
      <c r="P23" s="62">
        <f>W3*0.6</f>
        <v>18</v>
      </c>
      <c r="Q23" s="61">
        <f>W3*0.5</f>
        <v>15</v>
      </c>
      <c r="R23" s="61">
        <f>W3*0.4</f>
        <v>12</v>
      </c>
      <c r="S23" s="61">
        <f>W3*0.3</f>
        <v>9</v>
      </c>
      <c r="T23" s="61">
        <f>W3*0.28</f>
        <v>8.4</v>
      </c>
      <c r="U23" s="61">
        <f>W3*0.27</f>
        <v>8.100000000000001</v>
      </c>
      <c r="V23" s="61">
        <f>W3*0.24</f>
        <v>7.199999999999999</v>
      </c>
    </row>
    <row r="24" spans="1:22" ht="15">
      <c r="A24" s="17">
        <v>20</v>
      </c>
      <c r="B24" s="18">
        <v>20</v>
      </c>
      <c r="C24" s="17"/>
      <c r="D24" s="17"/>
      <c r="E24" s="17"/>
      <c r="F24" s="20"/>
      <c r="G24" s="18"/>
      <c r="H24" s="18"/>
      <c r="I24" s="21"/>
      <c r="J24" s="28"/>
      <c r="K24" s="28"/>
      <c r="L24" s="6"/>
      <c r="M24" s="6"/>
      <c r="N24" s="60" t="s">
        <v>45</v>
      </c>
      <c r="O24" s="61"/>
      <c r="P24" s="61">
        <f>W3*0.4</f>
        <v>12</v>
      </c>
      <c r="Q24" s="61">
        <f>W3*0.3</f>
        <v>9</v>
      </c>
      <c r="R24" s="61">
        <f>W3*0.3</f>
        <v>9</v>
      </c>
      <c r="S24" s="61">
        <f>W3*0.25</f>
        <v>7.5</v>
      </c>
      <c r="T24" s="61">
        <f>W3*0.22</f>
        <v>6.6</v>
      </c>
      <c r="U24" s="61">
        <f>W3*0.2</f>
        <v>6</v>
      </c>
      <c r="V24" s="61">
        <f>W3*0.18</f>
        <v>5.3999999999999995</v>
      </c>
    </row>
    <row r="25" spans="1:22" ht="15">
      <c r="A25" s="17">
        <v>21</v>
      </c>
      <c r="B25" s="18">
        <v>21</v>
      </c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"/>
      <c r="N25" s="60" t="s">
        <v>46</v>
      </c>
      <c r="O25" s="61"/>
      <c r="P25" s="61"/>
      <c r="Q25" s="61">
        <f>W3*0.2</f>
        <v>6</v>
      </c>
      <c r="R25" s="61">
        <f>W3*0.2</f>
        <v>6</v>
      </c>
      <c r="S25" s="61">
        <f>W3*0.2</f>
        <v>6</v>
      </c>
      <c r="T25" s="61">
        <f>W3*0.18</f>
        <v>5.3999999999999995</v>
      </c>
      <c r="U25" s="61">
        <f>W3*0.16</f>
        <v>4.8</v>
      </c>
      <c r="V25" s="61">
        <f>W3*0.15</f>
        <v>4.5</v>
      </c>
    </row>
    <row r="26" spans="1:22" ht="15">
      <c r="A26" s="17">
        <v>22</v>
      </c>
      <c r="B26" s="18">
        <v>22</v>
      </c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"/>
      <c r="N26" s="60" t="s">
        <v>47</v>
      </c>
      <c r="O26" s="61"/>
      <c r="P26" s="61"/>
      <c r="Q26" s="61"/>
      <c r="R26" s="61">
        <f>W3*0.1</f>
        <v>3</v>
      </c>
      <c r="S26" s="61">
        <f>W3*0.15</f>
        <v>4.5</v>
      </c>
      <c r="T26" s="61">
        <f>W3*0.14</f>
        <v>4.2</v>
      </c>
      <c r="U26" s="61">
        <f>W3*0.12</f>
        <v>3.5999999999999996</v>
      </c>
      <c r="V26" s="61">
        <f>W3*0.12</f>
        <v>3.5999999999999996</v>
      </c>
    </row>
    <row r="27" spans="1:22" ht="15">
      <c r="A27" s="17">
        <v>23</v>
      </c>
      <c r="B27" s="18">
        <v>23</v>
      </c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"/>
      <c r="N27" s="60" t="s">
        <v>48</v>
      </c>
      <c r="O27" s="61"/>
      <c r="P27" s="61"/>
      <c r="Q27" s="61"/>
      <c r="R27" s="61"/>
      <c r="S27" s="61">
        <f>W3*0.1</f>
        <v>3</v>
      </c>
      <c r="T27" s="61">
        <f>W3*0.1</f>
        <v>3</v>
      </c>
      <c r="U27" s="61">
        <f>W3*0.1</f>
        <v>3</v>
      </c>
      <c r="V27" s="61">
        <f>W3*0.1</f>
        <v>3</v>
      </c>
    </row>
    <row r="28" spans="1:22" ht="15">
      <c r="A28" s="17">
        <v>24</v>
      </c>
      <c r="B28" s="18">
        <v>24</v>
      </c>
      <c r="C28" s="17"/>
      <c r="D28" s="17"/>
      <c r="E28" s="17"/>
      <c r="F28" s="20"/>
      <c r="G28" s="18"/>
      <c r="H28" s="18"/>
      <c r="I28" s="21"/>
      <c r="J28" s="28"/>
      <c r="K28" s="28"/>
      <c r="L28" s="6"/>
      <c r="M28" s="6"/>
      <c r="N28" s="60" t="s">
        <v>49</v>
      </c>
      <c r="O28" s="61"/>
      <c r="P28" s="61"/>
      <c r="Q28" s="61"/>
      <c r="R28" s="61"/>
      <c r="S28" s="61"/>
      <c r="T28" s="61">
        <f>W3*0.08</f>
        <v>2.4</v>
      </c>
      <c r="U28" s="61">
        <f>W3*0.08</f>
        <v>2.4</v>
      </c>
      <c r="V28" s="61">
        <f>W3*0.08</f>
        <v>2.4</v>
      </c>
    </row>
    <row r="29" spans="1:22" ht="15">
      <c r="A29" s="17">
        <v>25</v>
      </c>
      <c r="B29" s="18">
        <v>25</v>
      </c>
      <c r="C29" s="17"/>
      <c r="D29" s="17"/>
      <c r="E29" s="17"/>
      <c r="F29" s="20"/>
      <c r="G29" s="18"/>
      <c r="H29" s="18"/>
      <c r="I29" s="21"/>
      <c r="J29" s="28"/>
      <c r="K29" s="28"/>
      <c r="L29" s="6"/>
      <c r="M29" s="6"/>
      <c r="N29" s="60" t="s">
        <v>50</v>
      </c>
      <c r="O29" s="61"/>
      <c r="P29" s="61"/>
      <c r="Q29" s="61"/>
      <c r="R29" s="61"/>
      <c r="S29" s="61"/>
      <c r="T29" s="61"/>
      <c r="U29" s="61">
        <f>W3*0.07</f>
        <v>2.1</v>
      </c>
      <c r="V29" s="61">
        <f>W3*0.07</f>
        <v>2.1</v>
      </c>
    </row>
    <row r="30" spans="1:22" ht="15">
      <c r="A30" s="17">
        <v>26</v>
      </c>
      <c r="B30" s="18">
        <v>26</v>
      </c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51</v>
      </c>
      <c r="O30" s="64"/>
      <c r="P30" s="64"/>
      <c r="Q30" s="64"/>
      <c r="R30" s="64"/>
      <c r="S30" s="64"/>
      <c r="T30" s="64"/>
      <c r="U30" s="64"/>
      <c r="V30" s="64">
        <f>W3*0.06</f>
        <v>1.7999999999999998</v>
      </c>
    </row>
    <row r="31" spans="1:22" ht="15">
      <c r="A31" s="17">
        <v>27</v>
      </c>
      <c r="B31" s="18">
        <v>27</v>
      </c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52</v>
      </c>
      <c r="O31" s="61">
        <f aca="true" t="shared" si="1" ref="O31:V31">SUM(O23:O30)</f>
        <v>30</v>
      </c>
      <c r="P31" s="61">
        <f t="shared" si="1"/>
        <v>30</v>
      </c>
      <c r="Q31" s="61">
        <f t="shared" si="1"/>
        <v>30</v>
      </c>
      <c r="R31" s="61">
        <f t="shared" si="1"/>
        <v>30</v>
      </c>
      <c r="S31" s="61">
        <f t="shared" si="1"/>
        <v>30</v>
      </c>
      <c r="T31" s="61">
        <f t="shared" si="1"/>
        <v>29.999999999999996</v>
      </c>
      <c r="U31" s="61">
        <f t="shared" si="1"/>
        <v>30</v>
      </c>
      <c r="V31" s="61">
        <f t="shared" si="1"/>
        <v>29.999999999999996</v>
      </c>
    </row>
    <row r="32" spans="1:22" ht="15">
      <c r="A32" s="17">
        <v>28</v>
      </c>
      <c r="B32" s="18">
        <v>28</v>
      </c>
      <c r="C32" s="17"/>
      <c r="D32" s="17"/>
      <c r="E32" s="17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>
        <v>29</v>
      </c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>
        <v>30</v>
      </c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54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8">
        <v>31</v>
      </c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35</v>
      </c>
      <c r="O35" s="67" t="s">
        <v>36</v>
      </c>
      <c r="P35" s="67" t="s">
        <v>37</v>
      </c>
      <c r="Q35" s="67" t="s">
        <v>38</v>
      </c>
      <c r="R35" s="67" t="s">
        <v>39</v>
      </c>
      <c r="S35" s="67" t="s">
        <v>40</v>
      </c>
      <c r="T35" s="67" t="s">
        <v>41</v>
      </c>
      <c r="U35" s="67" t="s">
        <v>42</v>
      </c>
      <c r="V35" s="67" t="s">
        <v>43</v>
      </c>
    </row>
    <row r="36" spans="1:22" ht="15">
      <c r="A36" s="17">
        <v>32</v>
      </c>
      <c r="B36" s="18">
        <v>32</v>
      </c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44</v>
      </c>
      <c r="O36" s="69">
        <f>W4</f>
        <v>20</v>
      </c>
      <c r="P36" s="70">
        <f>W4*0.6</f>
        <v>12</v>
      </c>
      <c r="Q36" s="69">
        <f>W4*0.5</f>
        <v>10</v>
      </c>
      <c r="R36" s="69">
        <f>W4*0.4</f>
        <v>8</v>
      </c>
      <c r="S36" s="69">
        <f>W4*0.3</f>
        <v>6</v>
      </c>
      <c r="T36" s="69">
        <f>W4*0.28</f>
        <v>5.6000000000000005</v>
      </c>
      <c r="U36" s="69">
        <f>W4*0.27</f>
        <v>5.4</v>
      </c>
      <c r="V36" s="69">
        <f>W4*0.24</f>
        <v>4.8</v>
      </c>
    </row>
    <row r="37" spans="1:22" ht="15">
      <c r="A37" s="17">
        <v>33</v>
      </c>
      <c r="B37" s="18">
        <v>33</v>
      </c>
      <c r="C37" s="17"/>
      <c r="D37" s="17"/>
      <c r="E37" s="17"/>
      <c r="F37" s="20"/>
      <c r="G37" s="18"/>
      <c r="H37" s="18"/>
      <c r="I37" s="21"/>
      <c r="J37" s="28"/>
      <c r="K37" s="28"/>
      <c r="L37" s="6"/>
      <c r="M37" s="6"/>
      <c r="N37" s="68" t="s">
        <v>45</v>
      </c>
      <c r="O37" s="69"/>
      <c r="P37" s="69">
        <f>W4*0.4</f>
        <v>8</v>
      </c>
      <c r="Q37" s="69">
        <f>W4*0.3</f>
        <v>6</v>
      </c>
      <c r="R37" s="69">
        <f>W4*0.3</f>
        <v>6</v>
      </c>
      <c r="S37" s="69">
        <f>W4*0.25</f>
        <v>5</v>
      </c>
      <c r="T37" s="69">
        <f>W4*0.22</f>
        <v>4.4</v>
      </c>
      <c r="U37" s="69">
        <f>W4*0.2</f>
        <v>4</v>
      </c>
      <c r="V37" s="69">
        <f>W4*0.18</f>
        <v>3.5999999999999996</v>
      </c>
    </row>
    <row r="38" spans="1:22" ht="15">
      <c r="A38" s="17">
        <v>34</v>
      </c>
      <c r="B38" s="18">
        <v>34</v>
      </c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"/>
      <c r="N38" s="68" t="s">
        <v>46</v>
      </c>
      <c r="O38" s="69"/>
      <c r="P38" s="69"/>
      <c r="Q38" s="69">
        <f>W4*0.2</f>
        <v>4</v>
      </c>
      <c r="R38" s="69">
        <f>W4*0.2</f>
        <v>4</v>
      </c>
      <c r="S38" s="69">
        <f>W4*0.2</f>
        <v>4</v>
      </c>
      <c r="T38" s="69">
        <f>W4*0.18</f>
        <v>3.5999999999999996</v>
      </c>
      <c r="U38" s="69">
        <f>W4*0.16</f>
        <v>3.2</v>
      </c>
      <c r="V38" s="69">
        <f>W4*0.15</f>
        <v>3</v>
      </c>
    </row>
    <row r="39" spans="1:22" ht="15">
      <c r="A39" s="17">
        <v>35</v>
      </c>
      <c r="B39" s="18">
        <v>35</v>
      </c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47</v>
      </c>
      <c r="O39" s="69"/>
      <c r="P39" s="69"/>
      <c r="Q39" s="69"/>
      <c r="R39" s="69">
        <f>W4*0.1</f>
        <v>2</v>
      </c>
      <c r="S39" s="69">
        <f>W4*0.15</f>
        <v>3</v>
      </c>
      <c r="T39" s="69">
        <f>W4*0.14</f>
        <v>2.8000000000000003</v>
      </c>
      <c r="U39" s="69">
        <f>W4*0.12</f>
        <v>2.4</v>
      </c>
      <c r="V39" s="69">
        <f>W4*0.12</f>
        <v>2.4</v>
      </c>
    </row>
    <row r="40" spans="1:22" ht="15">
      <c r="A40" s="17">
        <v>36</v>
      </c>
      <c r="B40" s="18">
        <v>36</v>
      </c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48</v>
      </c>
      <c r="O40" s="69"/>
      <c r="P40" s="69"/>
      <c r="Q40" s="69"/>
      <c r="R40" s="69"/>
      <c r="S40" s="69">
        <f>W4*0.1</f>
        <v>2</v>
      </c>
      <c r="T40" s="69">
        <f>W4*0.1</f>
        <v>2</v>
      </c>
      <c r="U40" s="69">
        <f>W4*0.1</f>
        <v>2</v>
      </c>
      <c r="V40" s="69">
        <f>W4*0.1</f>
        <v>2</v>
      </c>
    </row>
    <row r="41" spans="1:22" ht="15">
      <c r="A41" s="17">
        <v>37</v>
      </c>
      <c r="B41" s="18">
        <v>37</v>
      </c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49</v>
      </c>
      <c r="O41" s="69"/>
      <c r="P41" s="69"/>
      <c r="Q41" s="69"/>
      <c r="R41" s="69"/>
      <c r="S41" s="69"/>
      <c r="T41" s="69">
        <f>W4*0.08</f>
        <v>1.6</v>
      </c>
      <c r="U41" s="69">
        <f>W4*0.08</f>
        <v>1.6</v>
      </c>
      <c r="V41" s="69">
        <f>W4*0.08</f>
        <v>1.6</v>
      </c>
    </row>
    <row r="42" spans="1:22" ht="15">
      <c r="A42" s="17">
        <v>38</v>
      </c>
      <c r="B42" s="18"/>
      <c r="C42" s="17"/>
      <c r="D42" s="17"/>
      <c r="E42" s="17"/>
      <c r="F42" s="20"/>
      <c r="G42" s="18"/>
      <c r="H42" s="18"/>
      <c r="I42" s="21"/>
      <c r="J42" s="28"/>
      <c r="K42" s="28"/>
      <c r="L42" s="6"/>
      <c r="M42" s="6"/>
      <c r="N42" s="68" t="s">
        <v>50</v>
      </c>
      <c r="O42" s="69"/>
      <c r="P42" s="69"/>
      <c r="Q42" s="69"/>
      <c r="R42" s="69"/>
      <c r="S42" s="69"/>
      <c r="T42" s="69"/>
      <c r="U42" s="69">
        <f>W4*0.07</f>
        <v>1.4000000000000001</v>
      </c>
      <c r="V42" s="69">
        <f>W4*0.07</f>
        <v>1.4000000000000001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51</v>
      </c>
      <c r="O43" s="72"/>
      <c r="P43" s="72"/>
      <c r="Q43" s="72"/>
      <c r="R43" s="72"/>
      <c r="S43" s="72"/>
      <c r="T43" s="72"/>
      <c r="U43" s="72"/>
      <c r="V43" s="72">
        <f>W4*0.06</f>
        <v>1.2</v>
      </c>
    </row>
    <row r="44" spans="1:22" ht="15">
      <c r="A44" s="17">
        <v>40</v>
      </c>
      <c r="B44" s="17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52</v>
      </c>
      <c r="O44" s="69">
        <f aca="true" t="shared" si="2" ref="O44:V44">SUM(O36:O43)</f>
        <v>20</v>
      </c>
      <c r="P44" s="69">
        <f t="shared" si="2"/>
        <v>20</v>
      </c>
      <c r="Q44" s="69">
        <f t="shared" si="2"/>
        <v>20</v>
      </c>
      <c r="R44" s="69">
        <f t="shared" si="2"/>
        <v>20</v>
      </c>
      <c r="S44" s="69">
        <f t="shared" si="2"/>
        <v>20</v>
      </c>
      <c r="T44" s="69">
        <f t="shared" si="2"/>
        <v>20</v>
      </c>
      <c r="U44" s="69">
        <f t="shared" si="2"/>
        <v>20</v>
      </c>
      <c r="V44" s="69">
        <f t="shared" si="2"/>
        <v>19.999999999999996</v>
      </c>
    </row>
    <row r="45" spans="1:22" ht="15">
      <c r="A45" s="17">
        <v>41</v>
      </c>
      <c r="B45" s="17"/>
      <c r="C45" s="17"/>
      <c r="D45" s="17"/>
      <c r="E45" s="17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55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7"/>
      <c r="D48" s="17"/>
      <c r="E48" s="17"/>
      <c r="F48" s="20"/>
      <c r="G48" s="18"/>
      <c r="H48" s="18"/>
      <c r="I48" s="21"/>
      <c r="J48" s="28"/>
      <c r="K48" s="28"/>
      <c r="L48" s="6"/>
      <c r="M48" s="6"/>
      <c r="N48" s="74" t="s">
        <v>35</v>
      </c>
      <c r="O48" s="75" t="s">
        <v>36</v>
      </c>
      <c r="P48" s="75" t="s">
        <v>37</v>
      </c>
      <c r="Q48" s="75" t="s">
        <v>38</v>
      </c>
      <c r="R48" s="75" t="s">
        <v>39</v>
      </c>
      <c r="S48" s="75" t="s">
        <v>40</v>
      </c>
      <c r="T48" s="75" t="s">
        <v>41</v>
      </c>
      <c r="U48" s="75" t="s">
        <v>42</v>
      </c>
      <c r="V48" s="75" t="s">
        <v>43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44</v>
      </c>
      <c r="O49" s="77">
        <f>W5</f>
        <v>10</v>
      </c>
      <c r="P49" s="78">
        <f>W5*0.6</f>
        <v>6</v>
      </c>
      <c r="Q49" s="77">
        <f>W5*0.5</f>
        <v>5</v>
      </c>
      <c r="R49" s="77">
        <f>W5*0.4</f>
        <v>4</v>
      </c>
      <c r="S49" s="77">
        <f>W5*0.3</f>
        <v>3</v>
      </c>
      <c r="T49" s="77">
        <f>W5*0.28</f>
        <v>2.8000000000000003</v>
      </c>
      <c r="U49" s="77">
        <f>W5*0.27</f>
        <v>2.7</v>
      </c>
      <c r="V49" s="77">
        <f>W5*0.24</f>
        <v>2.4</v>
      </c>
    </row>
    <row r="50" spans="1:22" ht="15">
      <c r="A50" s="17">
        <v>46</v>
      </c>
      <c r="B50" s="18"/>
      <c r="C50" s="27"/>
      <c r="D50" s="27"/>
      <c r="E50" s="27"/>
      <c r="F50" s="20"/>
      <c r="G50" s="18"/>
      <c r="H50" s="18"/>
      <c r="I50" s="21"/>
      <c r="J50" s="28"/>
      <c r="K50" s="28"/>
      <c r="L50" s="6"/>
      <c r="M50" s="6"/>
      <c r="N50" s="76" t="s">
        <v>45</v>
      </c>
      <c r="O50" s="77"/>
      <c r="P50" s="77">
        <f>W5*0.4</f>
        <v>4</v>
      </c>
      <c r="Q50" s="77">
        <f>W5*0.3</f>
        <v>3</v>
      </c>
      <c r="R50" s="77">
        <f>W5*0.3</f>
        <v>3</v>
      </c>
      <c r="S50" s="77">
        <f>W5*0.25</f>
        <v>2.5</v>
      </c>
      <c r="T50" s="77">
        <f>W5*0.22</f>
        <v>2.2</v>
      </c>
      <c r="U50" s="77">
        <f>W5*0.2</f>
        <v>2</v>
      </c>
      <c r="V50" s="77">
        <f>W5*0.18</f>
        <v>1.7999999999999998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46</v>
      </c>
      <c r="O51" s="77"/>
      <c r="P51" s="77"/>
      <c r="Q51" s="77">
        <f>W5*0.2</f>
        <v>2</v>
      </c>
      <c r="R51" s="77">
        <f>W5*0.2</f>
        <v>2</v>
      </c>
      <c r="S51" s="77">
        <f>W5*0.2</f>
        <v>2</v>
      </c>
      <c r="T51" s="77">
        <f>W5*0.18</f>
        <v>1.7999999999999998</v>
      </c>
      <c r="U51" s="77">
        <f>W5*0.16</f>
        <v>1.6</v>
      </c>
      <c r="V51" s="77">
        <f>W5*0.15</f>
        <v>1.5</v>
      </c>
    </row>
    <row r="52" spans="1:22" ht="15">
      <c r="A52" s="17">
        <v>48</v>
      </c>
      <c r="B52" s="18"/>
      <c r="C52" s="17"/>
      <c r="D52" s="17"/>
      <c r="E52" s="17"/>
      <c r="F52" s="20"/>
      <c r="G52" s="18"/>
      <c r="H52" s="18"/>
      <c r="I52" s="21"/>
      <c r="J52" s="28"/>
      <c r="K52" s="28"/>
      <c r="L52" s="6"/>
      <c r="M52" s="6"/>
      <c r="N52" s="76" t="s">
        <v>47</v>
      </c>
      <c r="O52" s="77"/>
      <c r="P52" s="77"/>
      <c r="Q52" s="77"/>
      <c r="R52" s="77">
        <f>W5*0.1</f>
        <v>1</v>
      </c>
      <c r="S52" s="77">
        <f>W5*0.15</f>
        <v>1.5</v>
      </c>
      <c r="T52" s="77">
        <f>W5*0.14</f>
        <v>1.4000000000000001</v>
      </c>
      <c r="U52" s="77">
        <f>W5*0.12</f>
        <v>1.2</v>
      </c>
      <c r="V52" s="77">
        <f>W5*0.12</f>
        <v>1.2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48</v>
      </c>
      <c r="O53" s="77"/>
      <c r="P53" s="77"/>
      <c r="Q53" s="77"/>
      <c r="R53" s="77"/>
      <c r="S53" s="77">
        <f>W5*0.1</f>
        <v>1</v>
      </c>
      <c r="T53" s="77">
        <f>W5*0.1</f>
        <v>1</v>
      </c>
      <c r="U53" s="77">
        <f>W5*0.1</f>
        <v>1</v>
      </c>
      <c r="V53" s="77">
        <f>W5*0.1</f>
        <v>1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49</v>
      </c>
      <c r="O54" s="77"/>
      <c r="P54" s="77"/>
      <c r="Q54" s="77"/>
      <c r="R54" s="77"/>
      <c r="S54" s="77"/>
      <c r="T54" s="77">
        <f>W5*0.08</f>
        <v>0.8</v>
      </c>
      <c r="U54" s="77">
        <f>W5*0.08</f>
        <v>0.8</v>
      </c>
      <c r="V54" s="77">
        <f>W5*0.08</f>
        <v>0.8</v>
      </c>
    </row>
    <row r="55" spans="1:22" ht="15">
      <c r="A55" s="17">
        <v>51</v>
      </c>
      <c r="B55" s="17"/>
      <c r="C55" s="17"/>
      <c r="D55" s="17"/>
      <c r="E55" s="17"/>
      <c r="F55" s="20"/>
      <c r="G55" s="18"/>
      <c r="H55" s="18"/>
      <c r="I55" s="21"/>
      <c r="J55" s="28"/>
      <c r="K55" s="28"/>
      <c r="L55" s="6"/>
      <c r="M55" s="6"/>
      <c r="N55" s="76" t="s">
        <v>50</v>
      </c>
      <c r="O55" s="77"/>
      <c r="P55" s="77"/>
      <c r="Q55" s="77"/>
      <c r="R55" s="77"/>
      <c r="S55" s="77"/>
      <c r="T55" s="77"/>
      <c r="U55" s="77">
        <f>W5*0.07</f>
        <v>0.7000000000000001</v>
      </c>
      <c r="V55" s="77">
        <f>W5*0.07</f>
        <v>0.7000000000000001</v>
      </c>
    </row>
    <row r="56" spans="1:22" ht="15">
      <c r="A56" s="17">
        <v>52</v>
      </c>
      <c r="B56" s="18"/>
      <c r="C56" s="19"/>
      <c r="D56" s="19"/>
      <c r="E56" s="19"/>
      <c r="F56" s="20"/>
      <c r="G56" s="18"/>
      <c r="H56" s="18"/>
      <c r="I56" s="21"/>
      <c r="J56" s="28"/>
      <c r="K56" s="28"/>
      <c r="L56" s="6"/>
      <c r="M56" s="6"/>
      <c r="N56" s="79" t="s">
        <v>51</v>
      </c>
      <c r="O56" s="80"/>
      <c r="P56" s="80"/>
      <c r="Q56" s="80"/>
      <c r="R56" s="80"/>
      <c r="S56" s="80"/>
      <c r="T56" s="80"/>
      <c r="U56" s="80"/>
      <c r="V56" s="80">
        <f>W5*0.06</f>
        <v>0.6</v>
      </c>
    </row>
    <row r="57" spans="1:22" ht="15">
      <c r="A57" s="17">
        <v>53</v>
      </c>
      <c r="B57" s="17"/>
      <c r="C57" s="19"/>
      <c r="D57" s="19"/>
      <c r="E57" s="19"/>
      <c r="F57" s="20"/>
      <c r="G57" s="18"/>
      <c r="H57" s="18"/>
      <c r="I57" s="21"/>
      <c r="J57" s="28"/>
      <c r="K57" s="28"/>
      <c r="L57" s="6"/>
      <c r="M57" s="6"/>
      <c r="N57" s="73" t="s">
        <v>52</v>
      </c>
      <c r="O57" s="77">
        <f aca="true" t="shared" si="3" ref="O57:V57">SUM(O49:O56)</f>
        <v>10</v>
      </c>
      <c r="P57" s="77">
        <f t="shared" si="3"/>
        <v>10</v>
      </c>
      <c r="Q57" s="77">
        <f t="shared" si="3"/>
        <v>10</v>
      </c>
      <c r="R57" s="77">
        <f t="shared" si="3"/>
        <v>10</v>
      </c>
      <c r="S57" s="77">
        <f t="shared" si="3"/>
        <v>10</v>
      </c>
      <c r="T57" s="77">
        <f t="shared" si="3"/>
        <v>10</v>
      </c>
      <c r="U57" s="77">
        <f t="shared" si="3"/>
        <v>10</v>
      </c>
      <c r="V57" s="77">
        <f t="shared" si="3"/>
        <v>9.999999999999998</v>
      </c>
    </row>
    <row r="58" spans="1:14" ht="15">
      <c r="A58" s="17">
        <v>54</v>
      </c>
      <c r="B58" s="18"/>
      <c r="C58" s="19"/>
      <c r="D58" s="19"/>
      <c r="E58" s="19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8"/>
      <c r="C59" s="19"/>
      <c r="D59" s="19"/>
      <c r="E59" s="19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9"/>
      <c r="D60" s="19"/>
      <c r="E60" s="19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8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8"/>
      <c r="C62" s="19"/>
      <c r="D62" s="19"/>
      <c r="E62" s="19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8"/>
      <c r="C63" s="19"/>
      <c r="D63" s="19"/>
      <c r="E63" s="19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8"/>
      <c r="C64" s="19"/>
      <c r="D64" s="19"/>
      <c r="E64" s="19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8"/>
      <c r="C65" s="19"/>
      <c r="D65" s="19"/>
      <c r="E65" s="19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8"/>
      <c r="C69" s="19"/>
      <c r="D69" s="19"/>
      <c r="E69" s="19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8"/>
      <c r="C70" s="19"/>
      <c r="D70" s="19"/>
      <c r="E70" s="19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8"/>
      <c r="C71" s="19"/>
      <c r="D71" s="19"/>
      <c r="E71" s="19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8"/>
      <c r="C73" s="19"/>
      <c r="D73" s="19"/>
      <c r="E73" s="19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workbookViewId="0" topLeftCell="A16">
      <selection activeCell="A1" sqref="A1:G40"/>
    </sheetView>
  </sheetViews>
  <sheetFormatPr defaultColWidth="9.140625" defaultRowHeight="15"/>
  <cols>
    <col min="1" max="1" width="21.421875" style="0" customWidth="1"/>
    <col min="5" max="5" width="12.140625" style="0" customWidth="1"/>
  </cols>
  <sheetData>
    <row r="1" spans="1:5" ht="18">
      <c r="A1" s="1" t="s">
        <v>109</v>
      </c>
      <c r="B1" s="184" t="s">
        <v>153</v>
      </c>
      <c r="C1" s="103"/>
      <c r="D1" s="104"/>
      <c r="E1" s="105"/>
    </row>
    <row r="2" spans="1:5" ht="18">
      <c r="A2" s="101" t="s">
        <v>103</v>
      </c>
      <c r="B2" s="184" t="s">
        <v>154</v>
      </c>
      <c r="C2" s="103"/>
      <c r="D2" s="104"/>
      <c r="E2" s="105"/>
    </row>
    <row r="3" spans="1:5" ht="18">
      <c r="A3" s="106"/>
      <c r="B3" s="107"/>
      <c r="C3" s="108"/>
      <c r="D3" s="105"/>
      <c r="E3" s="105"/>
    </row>
    <row r="4" spans="1:5" ht="18">
      <c r="A4" s="101" t="s">
        <v>72</v>
      </c>
      <c r="B4" s="102"/>
      <c r="C4" s="103"/>
      <c r="D4" s="105"/>
      <c r="E4" s="105"/>
    </row>
    <row r="5" spans="1:5" ht="15">
      <c r="A5" s="109" t="s">
        <v>73</v>
      </c>
      <c r="B5" s="110" t="s">
        <v>74</v>
      </c>
      <c r="C5" s="127" t="s">
        <v>75</v>
      </c>
      <c r="D5" s="112" t="s">
        <v>76</v>
      </c>
      <c r="E5" s="112"/>
    </row>
    <row r="6" spans="1:5" ht="15">
      <c r="A6" s="156" t="s">
        <v>100</v>
      </c>
      <c r="B6" s="110">
        <f>'Little Rebels'!D3</f>
        <v>0</v>
      </c>
      <c r="C6" s="111">
        <v>5</v>
      </c>
      <c r="D6" s="112">
        <f aca="true" t="shared" si="0" ref="D6:D11">B6*C6</f>
        <v>0</v>
      </c>
      <c r="E6" s="112"/>
    </row>
    <row r="7" spans="1:5" ht="15">
      <c r="A7" s="156" t="s">
        <v>104</v>
      </c>
      <c r="B7" s="110">
        <f>Jackpot!D3</f>
        <v>0</v>
      </c>
      <c r="C7" s="111">
        <v>15</v>
      </c>
      <c r="D7" s="112">
        <f t="shared" si="0"/>
        <v>0</v>
      </c>
      <c r="E7" s="114"/>
    </row>
    <row r="8" spans="1:5" ht="15">
      <c r="A8" s="156" t="s">
        <v>77</v>
      </c>
      <c r="B8" s="110">
        <f>'Open Barrels'!D3</f>
        <v>0</v>
      </c>
      <c r="C8" s="111">
        <v>25</v>
      </c>
      <c r="D8" s="112">
        <f t="shared" si="0"/>
        <v>0</v>
      </c>
      <c r="E8" s="114"/>
    </row>
    <row r="9" spans="1:5" ht="15">
      <c r="A9" s="156" t="s">
        <v>150</v>
      </c>
      <c r="B9" s="110">
        <f>'Youth Barrels'!D3</f>
        <v>0</v>
      </c>
      <c r="C9" s="111">
        <v>15</v>
      </c>
      <c r="D9" s="112">
        <f t="shared" si="0"/>
        <v>0</v>
      </c>
      <c r="E9" s="114"/>
    </row>
    <row r="10" spans="1:5" ht="15">
      <c r="A10" s="156" t="s">
        <v>149</v>
      </c>
      <c r="B10" s="110">
        <f>'NBHA Senior'!D3</f>
        <v>0</v>
      </c>
      <c r="C10" s="111">
        <v>15</v>
      </c>
      <c r="D10" s="112">
        <f t="shared" si="0"/>
        <v>0</v>
      </c>
      <c r="E10" s="114"/>
    </row>
    <row r="11" spans="1:5" ht="15">
      <c r="A11" s="156" t="s">
        <v>143</v>
      </c>
      <c r="B11" s="110">
        <f>'Youth Poles'!D3</f>
        <v>0</v>
      </c>
      <c r="C11" s="111">
        <v>15</v>
      </c>
      <c r="D11" s="112">
        <f t="shared" si="0"/>
        <v>0</v>
      </c>
      <c r="E11" s="114"/>
    </row>
    <row r="12" spans="1:5" ht="15">
      <c r="A12" s="115" t="s">
        <v>78</v>
      </c>
      <c r="B12" s="130">
        <f>SUM(B6:B10)</f>
        <v>0</v>
      </c>
      <c r="C12" s="131"/>
      <c r="D12" s="131"/>
      <c r="E12" s="114">
        <f>SUM(D6:D11)</f>
        <v>0</v>
      </c>
    </row>
    <row r="13" spans="1:5" ht="15">
      <c r="A13" s="113"/>
      <c r="B13" s="110"/>
      <c r="C13" s="111"/>
      <c r="D13" s="114"/>
      <c r="E13" s="114"/>
    </row>
    <row r="14" spans="1:5" ht="15">
      <c r="A14" s="115" t="s">
        <v>79</v>
      </c>
      <c r="B14" s="110"/>
      <c r="C14" s="111"/>
      <c r="D14" s="114"/>
      <c r="E14" s="114">
        <v>0</v>
      </c>
    </row>
    <row r="15" spans="1:5" ht="15">
      <c r="A15" s="115" t="s">
        <v>89</v>
      </c>
      <c r="B15" s="110">
        <v>0</v>
      </c>
      <c r="C15" s="111">
        <v>15</v>
      </c>
      <c r="D15" s="114">
        <f>B15*C15</f>
        <v>0</v>
      </c>
      <c r="E15" s="114"/>
    </row>
    <row r="16" spans="1:5" ht="15">
      <c r="A16" s="115" t="s">
        <v>90</v>
      </c>
      <c r="B16" s="110">
        <v>0</v>
      </c>
      <c r="C16" s="111">
        <v>30</v>
      </c>
      <c r="D16" s="114">
        <f>B16*C16</f>
        <v>0</v>
      </c>
      <c r="E16" s="114"/>
    </row>
    <row r="17" spans="1:5" ht="15">
      <c r="A17" s="115" t="s">
        <v>91</v>
      </c>
      <c r="B17" s="110">
        <v>0</v>
      </c>
      <c r="C17" s="111">
        <v>5</v>
      </c>
      <c r="D17" s="114">
        <f>B17*C17</f>
        <v>0</v>
      </c>
      <c r="E17" s="114"/>
    </row>
    <row r="18" spans="1:5" ht="15">
      <c r="A18" s="113" t="s">
        <v>92</v>
      </c>
      <c r="B18" s="110"/>
      <c r="C18" s="111"/>
      <c r="D18" s="114"/>
      <c r="E18" s="114">
        <f>SUM(D15:D17)</f>
        <v>0</v>
      </c>
    </row>
    <row r="19" spans="1:5" ht="15">
      <c r="A19" s="115" t="s">
        <v>80</v>
      </c>
      <c r="B19" s="110"/>
      <c r="C19" s="111"/>
      <c r="D19" s="114"/>
      <c r="E19" s="114">
        <v>800</v>
      </c>
    </row>
    <row r="20" spans="1:5" ht="15">
      <c r="A20" s="113"/>
      <c r="B20" s="117"/>
      <c r="C20" s="118"/>
      <c r="D20" s="119"/>
      <c r="E20" s="119">
        <f>SUM(E12:E19)</f>
        <v>800</v>
      </c>
    </row>
    <row r="21" spans="1:5" ht="15">
      <c r="A21" s="116" t="s">
        <v>81</v>
      </c>
      <c r="B21" s="121"/>
      <c r="C21" s="114"/>
      <c r="D21" s="114"/>
      <c r="E21" s="114"/>
    </row>
    <row r="22" spans="1:5" ht="15">
      <c r="A22" s="120"/>
      <c r="B22" s="117"/>
      <c r="C22" s="119"/>
      <c r="D22" s="114"/>
      <c r="E22" s="114"/>
    </row>
    <row r="23" spans="1:5" ht="15.75">
      <c r="A23" s="101" t="s">
        <v>82</v>
      </c>
      <c r="B23" s="121"/>
      <c r="C23" s="114"/>
      <c r="D23" s="114"/>
      <c r="E23" s="114"/>
    </row>
    <row r="24" spans="1:5" ht="15">
      <c r="A24" s="120" t="s">
        <v>83</v>
      </c>
      <c r="B24" s="122"/>
      <c r="C24" s="114"/>
      <c r="D24" s="114"/>
      <c r="E24" s="114"/>
    </row>
    <row r="25" spans="1:5" ht="15">
      <c r="A25" s="156" t="s">
        <v>100</v>
      </c>
      <c r="B25" s="122"/>
      <c r="C25" s="114"/>
      <c r="D25" s="114">
        <f>'Little Rebels'!H3</f>
        <v>0</v>
      </c>
      <c r="E25" s="114"/>
    </row>
    <row r="26" spans="1:5" ht="15">
      <c r="A26" s="156" t="s">
        <v>104</v>
      </c>
      <c r="B26" s="122"/>
      <c r="C26" s="114"/>
      <c r="D26" s="114">
        <f>Jackpot!R4</f>
        <v>0</v>
      </c>
      <c r="E26" s="114"/>
    </row>
    <row r="27" spans="1:5" ht="15">
      <c r="A27" s="156" t="s">
        <v>107</v>
      </c>
      <c r="B27" s="123"/>
      <c r="C27" s="114"/>
      <c r="D27" s="114">
        <f>'Open Barrels'!R6</f>
        <v>1000</v>
      </c>
      <c r="E27" s="114"/>
    </row>
    <row r="28" spans="1:5" ht="15">
      <c r="A28" s="156" t="s">
        <v>106</v>
      </c>
      <c r="B28" s="123"/>
      <c r="C28" s="114"/>
      <c r="D28" s="114">
        <f>'Youth Barrels'!Q6</f>
        <v>100</v>
      </c>
      <c r="E28" s="114"/>
    </row>
    <row r="29" spans="1:5" ht="15">
      <c r="A29" s="156" t="s">
        <v>151</v>
      </c>
      <c r="B29" s="123"/>
      <c r="C29" s="114"/>
      <c r="D29" s="114">
        <f>'Youth Poles'!Q6</f>
        <v>25</v>
      </c>
      <c r="E29" s="114"/>
    </row>
    <row r="30" spans="1:5" ht="15">
      <c r="A30" s="156" t="s">
        <v>152</v>
      </c>
      <c r="B30" s="123"/>
      <c r="C30" s="114"/>
      <c r="D30" s="114">
        <f>'NBHA Senior'!R6</f>
        <v>0</v>
      </c>
      <c r="E30" s="114"/>
    </row>
    <row r="31" spans="1:5" ht="15">
      <c r="A31" s="157" t="s">
        <v>110</v>
      </c>
      <c r="B31" s="123"/>
      <c r="C31" s="114"/>
      <c r="D31" s="114"/>
      <c r="E31" s="119">
        <f>SUM(D24:D29)</f>
        <v>1125</v>
      </c>
    </row>
    <row r="32" spans="2:5" ht="15">
      <c r="B32" s="123"/>
      <c r="C32" s="114"/>
      <c r="D32" s="114"/>
      <c r="E32" s="114"/>
    </row>
    <row r="33" spans="1:5" ht="15">
      <c r="A33" s="158" t="s">
        <v>111</v>
      </c>
      <c r="B33" s="124">
        <f>SUM(B7:B11)</f>
        <v>0</v>
      </c>
      <c r="C33" s="159" t="s">
        <v>112</v>
      </c>
      <c r="E33" s="114">
        <f>B33*1.5</f>
        <v>0</v>
      </c>
    </row>
    <row r="34" spans="1:5" ht="15">
      <c r="A34" s="158" t="s">
        <v>84</v>
      </c>
      <c r="B34" s="123"/>
      <c r="C34" s="114"/>
      <c r="D34" s="114"/>
      <c r="E34" s="114"/>
    </row>
    <row r="35" spans="1:5" ht="15">
      <c r="A35" s="120" t="s">
        <v>85</v>
      </c>
      <c r="B35" s="121"/>
      <c r="C35" s="114"/>
      <c r="D35" s="114"/>
      <c r="E35" s="114"/>
    </row>
    <row r="36" spans="1:5" ht="15">
      <c r="A36" s="120" t="s">
        <v>86</v>
      </c>
      <c r="B36" s="121"/>
      <c r="C36" s="114"/>
      <c r="D36" s="114"/>
      <c r="E36" s="114"/>
    </row>
    <row r="37" spans="1:4" ht="15">
      <c r="A37" s="120" t="s">
        <v>93</v>
      </c>
      <c r="B37" s="117"/>
      <c r="C37" s="118"/>
      <c r="D37" s="119"/>
    </row>
    <row r="38" spans="1:5" ht="15">
      <c r="A38" s="116" t="s">
        <v>87</v>
      </c>
      <c r="B38" s="117"/>
      <c r="C38" s="118"/>
      <c r="D38" s="119"/>
      <c r="E38" s="119">
        <f>SUM(E31:E36)</f>
        <v>1125</v>
      </c>
    </row>
    <row r="39" spans="1:5" ht="15">
      <c r="A39" s="116"/>
      <c r="B39" s="117"/>
      <c r="C39" s="118"/>
      <c r="D39" s="114"/>
      <c r="E39" s="119"/>
    </row>
    <row r="40" spans="1:5" ht="15.75">
      <c r="A40" s="132" t="s">
        <v>88</v>
      </c>
      <c r="B40" s="121"/>
      <c r="C40" s="114"/>
      <c r="D40" s="126"/>
      <c r="E40" s="125">
        <f>E20-E38</f>
        <v>-325</v>
      </c>
    </row>
    <row r="41" ht="15">
      <c r="A41" s="12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7"/>
  <sheetViews>
    <sheetView workbookViewId="0" topLeftCell="A1">
      <selection activeCell="B27" sqref="B27"/>
    </sheetView>
  </sheetViews>
  <sheetFormatPr defaultColWidth="9.140625" defaultRowHeight="15"/>
  <cols>
    <col min="1" max="1" width="20.140625" style="0" customWidth="1"/>
    <col min="2" max="2" width="15.140625" style="0" customWidth="1"/>
    <col min="3" max="3" width="17.140625" style="0" customWidth="1"/>
    <col min="5" max="5" width="22.00390625" style="0" customWidth="1"/>
  </cols>
  <sheetData>
    <row r="1" spans="1:5" ht="20.25">
      <c r="A1" s="133"/>
      <c r="B1" s="134"/>
      <c r="C1" s="135"/>
      <c r="D1" s="136"/>
      <c r="E1" s="136"/>
    </row>
    <row r="2" spans="1:5" ht="15.75">
      <c r="A2" s="136"/>
      <c r="B2" s="134"/>
      <c r="C2" s="135"/>
      <c r="D2" s="136"/>
      <c r="E2" s="136"/>
    </row>
    <row r="3" spans="1:5" ht="15.75">
      <c r="A3" s="136" t="s">
        <v>94</v>
      </c>
      <c r="B3" s="142"/>
      <c r="C3" s="135"/>
      <c r="D3" s="136"/>
      <c r="E3" s="136"/>
    </row>
    <row r="4" spans="1:5" ht="15.75">
      <c r="A4" s="136"/>
      <c r="B4" s="134"/>
      <c r="C4" s="135"/>
      <c r="D4" s="136"/>
      <c r="E4" s="136"/>
    </row>
    <row r="5" spans="1:5" ht="15.75">
      <c r="A5" s="136" t="s">
        <v>95</v>
      </c>
      <c r="B5" s="134"/>
      <c r="C5" s="135"/>
      <c r="D5" s="136"/>
      <c r="E5" s="136"/>
    </row>
    <row r="6" spans="1:5" ht="15.75">
      <c r="A6" s="136"/>
      <c r="B6" s="134"/>
      <c r="C6" s="135"/>
      <c r="D6" s="136"/>
      <c r="E6" s="136"/>
    </row>
    <row r="7" spans="1:5" ht="15.75">
      <c r="A7" s="143"/>
      <c r="B7" s="134" t="s">
        <v>59</v>
      </c>
      <c r="C7" s="135"/>
      <c r="D7" s="136"/>
      <c r="E7" s="136"/>
    </row>
    <row r="8" spans="1:5" ht="15.75">
      <c r="A8" s="136" t="s">
        <v>105</v>
      </c>
      <c r="B8" s="137">
        <f>'NBHA Senior'!D3</f>
        <v>0</v>
      </c>
      <c r="C8" s="135"/>
      <c r="D8" s="136"/>
      <c r="E8" s="136"/>
    </row>
    <row r="9" spans="1:5" ht="15.75">
      <c r="A9" s="136" t="s">
        <v>104</v>
      </c>
      <c r="B9" s="137">
        <f>Jackpot!D3</f>
        <v>0</v>
      </c>
      <c r="C9" s="135"/>
      <c r="D9" s="136"/>
      <c r="E9" s="136"/>
    </row>
    <row r="10" spans="1:5" ht="15.75">
      <c r="A10" s="136" t="s">
        <v>106</v>
      </c>
      <c r="B10" s="137">
        <f>'Youth Barrels'!D3</f>
        <v>0</v>
      </c>
      <c r="C10" s="135"/>
      <c r="D10" s="136"/>
      <c r="E10" s="136"/>
    </row>
    <row r="11" spans="1:5" ht="15.75">
      <c r="A11" s="136" t="s">
        <v>107</v>
      </c>
      <c r="B11" s="137">
        <f>'Open Barrels'!D3</f>
        <v>0</v>
      </c>
      <c r="C11" s="135"/>
      <c r="D11" s="136"/>
      <c r="E11" s="136"/>
    </row>
    <row r="12" spans="1:5" ht="15.75">
      <c r="A12" s="136" t="s">
        <v>108</v>
      </c>
      <c r="B12" s="138">
        <f>SUM(B8:B11)</f>
        <v>0</v>
      </c>
      <c r="C12" s="135"/>
      <c r="D12" s="136"/>
      <c r="E12" s="136"/>
    </row>
    <row r="13" spans="1:5" ht="15.75">
      <c r="A13" s="136"/>
      <c r="B13" s="134"/>
      <c r="C13" s="135"/>
      <c r="D13" s="136"/>
      <c r="E13" s="136"/>
    </row>
    <row r="14" spans="1:5" ht="15.75">
      <c r="A14" s="143"/>
      <c r="B14" s="134"/>
      <c r="C14" s="135"/>
      <c r="D14" s="136"/>
      <c r="E14" s="136"/>
    </row>
    <row r="15" spans="1:5" ht="15.75">
      <c r="A15" s="136"/>
      <c r="B15" s="137"/>
      <c r="C15" s="135"/>
      <c r="D15" s="136"/>
      <c r="E15" s="136"/>
    </row>
    <row r="16" spans="1:5" ht="15.75">
      <c r="A16" s="136"/>
      <c r="B16" s="137"/>
      <c r="C16" s="135"/>
      <c r="D16" s="136"/>
      <c r="E16" s="136"/>
    </row>
    <row r="17" spans="1:5" ht="15.75">
      <c r="A17" s="136"/>
      <c r="B17" s="137"/>
      <c r="C17" s="135"/>
      <c r="D17" s="136"/>
      <c r="E17" s="136"/>
    </row>
    <row r="18" spans="1:5" ht="15.75">
      <c r="A18" s="136"/>
      <c r="B18" s="137"/>
      <c r="C18" s="135"/>
      <c r="D18" s="136"/>
      <c r="E18" s="136"/>
    </row>
    <row r="19" spans="1:5" ht="15.75">
      <c r="A19" s="136"/>
      <c r="B19" s="138"/>
      <c r="C19" s="135"/>
      <c r="D19" s="136"/>
      <c r="E19" s="136"/>
    </row>
    <row r="20" spans="1:5" ht="15.75">
      <c r="A20" s="136"/>
      <c r="B20" s="137"/>
      <c r="C20" s="135"/>
      <c r="D20" s="136"/>
      <c r="E20" s="136"/>
    </row>
    <row r="21" spans="1:5" ht="15.75">
      <c r="A21" s="136"/>
      <c r="B21" s="137"/>
      <c r="C21" s="135"/>
      <c r="D21" s="136"/>
      <c r="E21" s="136"/>
    </row>
    <row r="22" spans="1:5" ht="15.75">
      <c r="A22" s="144"/>
      <c r="B22" s="134"/>
      <c r="C22" s="145">
        <f>(B12+B19)*2</f>
        <v>0</v>
      </c>
      <c r="D22" s="136"/>
      <c r="E22" s="87"/>
    </row>
    <row r="23" spans="1:5" ht="15.75">
      <c r="A23" s="136"/>
      <c r="B23" s="134"/>
      <c r="C23" s="135"/>
      <c r="D23" s="136"/>
      <c r="E23" s="136"/>
    </row>
    <row r="24" spans="1:5" ht="15.75">
      <c r="A24" s="140"/>
      <c r="B24" s="134"/>
      <c r="C24" s="135"/>
      <c r="D24" s="136"/>
      <c r="E24" s="136"/>
    </row>
    <row r="25" spans="1:5" ht="15.75">
      <c r="A25" s="136"/>
      <c r="B25" s="134"/>
      <c r="C25" s="139"/>
      <c r="E25" s="87"/>
    </row>
    <row r="26" spans="1:4" ht="15.75">
      <c r="A26" s="136"/>
      <c r="B26" s="134"/>
      <c r="C26" s="139"/>
      <c r="D26" s="136"/>
    </row>
    <row r="27" spans="1:5" ht="15.75">
      <c r="A27" s="136"/>
      <c r="B27" s="134"/>
      <c r="C27" s="139"/>
      <c r="D27" s="136"/>
      <c r="E27" s="136"/>
    </row>
    <row r="28" spans="1:5" ht="15.75">
      <c r="A28" s="136"/>
      <c r="B28" s="134"/>
      <c r="C28" s="139"/>
      <c r="D28" s="136"/>
      <c r="E28" s="136"/>
    </row>
    <row r="29" spans="1:5" ht="15.75">
      <c r="A29" s="136"/>
      <c r="B29" s="134"/>
      <c r="C29" s="139"/>
      <c r="D29" s="136"/>
      <c r="E29" s="141"/>
    </row>
    <row r="30" spans="1:5" ht="15.75">
      <c r="A30" s="136" t="s">
        <v>96</v>
      </c>
      <c r="B30" s="134"/>
      <c r="C30" s="135"/>
      <c r="D30" s="136"/>
      <c r="E30" s="136"/>
    </row>
    <row r="31" spans="1:5" ht="15.75">
      <c r="A31" s="136"/>
      <c r="B31" s="134"/>
      <c r="C31" s="135"/>
      <c r="D31" s="136"/>
      <c r="E31" s="136"/>
    </row>
    <row r="32" spans="1:5" ht="15.75">
      <c r="A32" s="136" t="s">
        <v>97</v>
      </c>
      <c r="B32" s="134"/>
      <c r="C32" s="135"/>
      <c r="D32" s="136"/>
      <c r="E32" s="136"/>
    </row>
    <row r="33" spans="1:5" ht="15.75">
      <c r="A33" s="136" t="s">
        <v>98</v>
      </c>
      <c r="B33" s="134"/>
      <c r="C33" s="135"/>
      <c r="D33" s="136"/>
      <c r="E33" s="136"/>
    </row>
    <row r="34" spans="1:5" ht="15.75">
      <c r="A34" s="136"/>
      <c r="B34" s="134"/>
      <c r="C34" s="135"/>
      <c r="D34" s="136"/>
      <c r="E34" s="136"/>
    </row>
    <row r="35" spans="1:5" ht="15.75">
      <c r="A35" s="136"/>
      <c r="B35" s="134"/>
      <c r="C35" s="135"/>
      <c r="D35" s="136"/>
      <c r="E35" s="136"/>
    </row>
    <row r="36" spans="1:5" ht="15.75">
      <c r="A36" s="136"/>
      <c r="B36" s="134"/>
      <c r="C36" s="135"/>
      <c r="D36" s="136"/>
      <c r="E36" s="136"/>
    </row>
    <row r="37" spans="1:5" ht="15.75">
      <c r="A37" s="136"/>
      <c r="B37" s="134"/>
      <c r="C37" s="135"/>
      <c r="D37" s="136"/>
      <c r="E37" s="136"/>
    </row>
  </sheetData>
  <printOptions/>
  <pageMargins left="0.75" right="0.5" top="1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 topLeftCell="A1">
      <pane ySplit="4" topLeftCell="A5" activePane="bottomLeft" state="frozen"/>
      <selection pane="bottomLeft" activeCell="C5" sqref="C5"/>
    </sheetView>
  </sheetViews>
  <sheetFormatPr defaultColWidth="9.140625" defaultRowHeight="15"/>
  <cols>
    <col min="1" max="2" width="5.00390625" style="0" customWidth="1"/>
    <col min="3" max="3" width="20.140625" style="0" customWidth="1"/>
    <col min="4" max="4" width="22.7109375" style="0" customWidth="1"/>
    <col min="5" max="5" width="20.57421875" style="0" customWidth="1"/>
    <col min="6" max="6" width="18.140625" style="0" customWidth="1"/>
    <col min="7" max="7" width="12.57421875" style="0" customWidth="1"/>
  </cols>
  <sheetData>
    <row r="1" spans="3:10" ht="18">
      <c r="C1" s="185" t="s">
        <v>155</v>
      </c>
      <c r="G1" s="4" t="s">
        <v>103</v>
      </c>
      <c r="H1" s="3"/>
      <c r="I1" s="3"/>
      <c r="J1" s="4"/>
    </row>
    <row r="2" spans="1:5" ht="15.75">
      <c r="A2" s="83"/>
      <c r="B2" s="83"/>
      <c r="C2" s="188" t="s">
        <v>100</v>
      </c>
      <c r="D2" s="189"/>
      <c r="E2" s="84" t="s">
        <v>58</v>
      </c>
    </row>
    <row r="3" spans="1:7" ht="15.75">
      <c r="A3" s="83"/>
      <c r="B3" s="83"/>
      <c r="C3" s="86" t="s">
        <v>59</v>
      </c>
      <c r="D3" s="129"/>
      <c r="E3" s="88" t="s">
        <v>60</v>
      </c>
      <c r="F3" s="85"/>
      <c r="G3" s="89" t="s">
        <v>61</v>
      </c>
    </row>
    <row r="4" spans="1:7" ht="15">
      <c r="A4" s="83"/>
      <c r="B4" s="183" t="s">
        <v>1</v>
      </c>
      <c r="C4" s="90" t="s">
        <v>2</v>
      </c>
      <c r="D4" s="90" t="s">
        <v>3</v>
      </c>
      <c r="E4" s="90" t="s">
        <v>4</v>
      </c>
      <c r="F4" s="91" t="s">
        <v>5</v>
      </c>
      <c r="G4" s="91" t="s">
        <v>6</v>
      </c>
    </row>
    <row r="5" spans="1:7" ht="15.75">
      <c r="A5" s="83">
        <v>1</v>
      </c>
      <c r="B5" s="83">
        <v>1</v>
      </c>
      <c r="C5" s="182"/>
      <c r="D5" s="182"/>
      <c r="E5" s="182"/>
      <c r="F5" s="92"/>
      <c r="G5" s="93"/>
    </row>
    <row r="6" spans="1:7" ht="15.75">
      <c r="A6" s="83">
        <v>2</v>
      </c>
      <c r="B6" s="83">
        <v>2</v>
      </c>
      <c r="C6" s="148"/>
      <c r="D6" s="148"/>
      <c r="E6" s="148"/>
      <c r="F6" s="92"/>
      <c r="G6" s="93"/>
    </row>
    <row r="7" spans="1:7" ht="15.75">
      <c r="A7" s="83">
        <v>3</v>
      </c>
      <c r="B7" s="83">
        <v>3</v>
      </c>
      <c r="C7" s="19"/>
      <c r="D7" s="19"/>
      <c r="E7" s="19"/>
      <c r="F7" s="92"/>
      <c r="G7" s="93"/>
    </row>
    <row r="8" spans="1:7" ht="15.75">
      <c r="A8" s="83">
        <v>4</v>
      </c>
      <c r="B8" s="83">
        <v>4</v>
      </c>
      <c r="C8" s="148"/>
      <c r="D8" s="148"/>
      <c r="E8" s="148"/>
      <c r="F8" s="92"/>
      <c r="G8" s="93"/>
    </row>
    <row r="9" spans="1:7" ht="15.75">
      <c r="A9" s="83">
        <v>5</v>
      </c>
      <c r="B9" s="83">
        <v>5</v>
      </c>
      <c r="C9" s="148"/>
      <c r="D9" s="148"/>
      <c r="E9" s="148"/>
      <c r="F9" s="92"/>
      <c r="G9" s="93"/>
    </row>
    <row r="10" spans="1:7" ht="15.75">
      <c r="A10" s="83">
        <v>6</v>
      </c>
      <c r="B10" s="83">
        <v>6</v>
      </c>
      <c r="C10" s="182"/>
      <c r="D10" s="182"/>
      <c r="E10" s="182"/>
      <c r="F10" s="92"/>
      <c r="G10" s="93"/>
    </row>
    <row r="11" spans="1:7" ht="15.75">
      <c r="A11" s="83">
        <v>7</v>
      </c>
      <c r="B11" s="83">
        <v>7</v>
      </c>
      <c r="C11" s="182"/>
      <c r="D11" s="182"/>
      <c r="E11" s="182"/>
      <c r="F11" s="92"/>
      <c r="G11" s="93"/>
    </row>
    <row r="12" spans="1:7" ht="15.75">
      <c r="A12" s="83">
        <v>8</v>
      </c>
      <c r="B12" s="83">
        <v>8</v>
      </c>
      <c r="C12" s="182"/>
      <c r="D12" s="182"/>
      <c r="E12" s="182"/>
      <c r="F12" s="92"/>
      <c r="G12" s="93"/>
    </row>
    <row r="13" spans="1:7" ht="15.75">
      <c r="A13" s="83">
        <v>9</v>
      </c>
      <c r="B13" s="83"/>
      <c r="C13" s="182"/>
      <c r="D13" s="182"/>
      <c r="E13" s="182"/>
      <c r="F13" s="93"/>
      <c r="G13" s="93"/>
    </row>
    <row r="14" spans="1:7" ht="15.75">
      <c r="A14" s="83">
        <v>10</v>
      </c>
      <c r="B14" s="83"/>
      <c r="C14" s="182"/>
      <c r="D14" s="182"/>
      <c r="E14" s="182"/>
      <c r="F14" s="93"/>
      <c r="G14" s="93"/>
    </row>
    <row r="15" spans="1:7" ht="15.75">
      <c r="A15" s="83">
        <v>11</v>
      </c>
      <c r="B15" s="83"/>
      <c r="C15" s="182"/>
      <c r="D15" s="182"/>
      <c r="E15" s="182"/>
      <c r="F15" s="93"/>
      <c r="G15" s="93"/>
    </row>
    <row r="16" spans="1:7" ht="15.75">
      <c r="A16" s="83">
        <v>12</v>
      </c>
      <c r="B16" s="83"/>
      <c r="C16" s="182"/>
      <c r="D16" s="182"/>
      <c r="E16" s="182"/>
      <c r="F16" s="93"/>
      <c r="G16" s="93"/>
    </row>
    <row r="17" spans="1:7" ht="15.75">
      <c r="A17" s="83">
        <v>13</v>
      </c>
      <c r="B17" s="83"/>
      <c r="C17" s="182"/>
      <c r="D17" s="182"/>
      <c r="E17" s="182"/>
      <c r="F17" s="93"/>
      <c r="G17" s="93"/>
    </row>
    <row r="18" spans="1:7" ht="15.75">
      <c r="A18" s="83">
        <v>14</v>
      </c>
      <c r="B18" s="83"/>
      <c r="C18" s="182"/>
      <c r="D18" s="182"/>
      <c r="E18" s="182"/>
      <c r="F18" s="93"/>
      <c r="G18" s="93"/>
    </row>
    <row r="19" spans="1:7" ht="15.75">
      <c r="A19" s="83">
        <v>15</v>
      </c>
      <c r="B19" s="83"/>
      <c r="C19" s="182"/>
      <c r="D19" s="182"/>
      <c r="E19" s="182"/>
      <c r="F19" s="93"/>
      <c r="G19" s="93"/>
    </row>
    <row r="20" spans="1:7" ht="15.75">
      <c r="A20" s="83">
        <v>16</v>
      </c>
      <c r="B20" s="83"/>
      <c r="C20" s="93"/>
      <c r="D20" s="93"/>
      <c r="E20" s="93"/>
      <c r="F20" s="93"/>
      <c r="G20" s="93"/>
    </row>
    <row r="21" spans="1:7" ht="15.75">
      <c r="A21" s="83">
        <v>17</v>
      </c>
      <c r="B21" s="83"/>
      <c r="C21" s="93"/>
      <c r="D21" s="93"/>
      <c r="E21" s="93"/>
      <c r="F21" s="93"/>
      <c r="G21" s="93"/>
    </row>
    <row r="22" spans="1:7" ht="15.75">
      <c r="A22" s="83">
        <v>18</v>
      </c>
      <c r="B22" s="83"/>
      <c r="C22" s="93"/>
      <c r="D22" s="93"/>
      <c r="E22" s="93"/>
      <c r="F22" s="93"/>
      <c r="G22" s="93"/>
    </row>
    <row r="23" spans="1:7" ht="15.75">
      <c r="A23" s="83">
        <v>19</v>
      </c>
      <c r="B23" s="83"/>
      <c r="C23" s="93"/>
      <c r="D23" s="93"/>
      <c r="E23" s="93"/>
      <c r="F23" s="93"/>
      <c r="G23" s="93"/>
    </row>
    <row r="24" spans="1:7" ht="15.75">
      <c r="A24" s="83">
        <v>20</v>
      </c>
      <c r="B24" s="83"/>
      <c r="C24" s="93"/>
      <c r="D24" s="93"/>
      <c r="E24" s="93"/>
      <c r="F24" s="93"/>
      <c r="G24" s="93"/>
    </row>
    <row r="25" spans="1:7" ht="15.75">
      <c r="A25" s="83">
        <v>21</v>
      </c>
      <c r="B25" s="83"/>
      <c r="C25" s="93"/>
      <c r="D25" s="93"/>
      <c r="E25" s="93"/>
      <c r="F25" s="93"/>
      <c r="G25" s="93"/>
    </row>
    <row r="26" spans="1:7" ht="15.75">
      <c r="A26" s="83">
        <v>22</v>
      </c>
      <c r="B26" s="83"/>
      <c r="C26" s="93"/>
      <c r="D26" s="93"/>
      <c r="E26" s="93"/>
      <c r="F26" s="93"/>
      <c r="G26" s="93"/>
    </row>
    <row r="27" spans="1:7" ht="15.75">
      <c r="A27" s="83">
        <v>23</v>
      </c>
      <c r="B27" s="83"/>
      <c r="C27" s="93"/>
      <c r="D27" s="93"/>
      <c r="E27" s="93"/>
      <c r="F27" s="93"/>
      <c r="G27" s="93"/>
    </row>
    <row r="28" spans="1:7" ht="15.75">
      <c r="A28" s="83">
        <v>24</v>
      </c>
      <c r="B28" s="83"/>
      <c r="C28" s="93"/>
      <c r="D28" s="93"/>
      <c r="E28" s="93"/>
      <c r="F28" s="93"/>
      <c r="G28" s="93"/>
    </row>
    <row r="29" spans="1:7" ht="15.75">
      <c r="A29" s="83">
        <v>25</v>
      </c>
      <c r="B29" s="83"/>
      <c r="C29" s="93"/>
      <c r="D29" s="93"/>
      <c r="E29" s="93"/>
      <c r="F29" s="93"/>
      <c r="G29" s="93"/>
    </row>
    <row r="30" spans="1:7" ht="15.75">
      <c r="A30" s="83">
        <v>26</v>
      </c>
      <c r="B30" s="83"/>
      <c r="C30" s="93"/>
      <c r="D30" s="93"/>
      <c r="E30" s="93"/>
      <c r="F30" s="93"/>
      <c r="G30" s="93"/>
    </row>
    <row r="31" spans="1:7" ht="15.75">
      <c r="A31" s="83">
        <v>27</v>
      </c>
      <c r="B31" s="83"/>
      <c r="C31" s="93"/>
      <c r="D31" s="93"/>
      <c r="E31" s="93"/>
      <c r="F31" s="93"/>
      <c r="G31" s="93"/>
    </row>
    <row r="32" spans="1:7" ht="15.75">
      <c r="A32" s="83">
        <v>28</v>
      </c>
      <c r="B32" s="83"/>
      <c r="C32" s="93"/>
      <c r="D32" s="93"/>
      <c r="E32" s="93"/>
      <c r="F32" s="93"/>
      <c r="G32" s="93"/>
    </row>
    <row r="33" spans="1:7" ht="15.75">
      <c r="A33" s="83">
        <v>29</v>
      </c>
      <c r="B33" s="83"/>
      <c r="C33" s="93"/>
      <c r="D33" s="93"/>
      <c r="E33" s="93"/>
      <c r="F33" s="93"/>
      <c r="G33" s="93"/>
    </row>
    <row r="34" spans="1:7" ht="15.75">
      <c r="A34" s="83">
        <v>30</v>
      </c>
      <c r="B34" s="83"/>
      <c r="C34" s="93"/>
      <c r="D34" s="93"/>
      <c r="E34" s="93"/>
      <c r="F34" s="93"/>
      <c r="G34" s="93"/>
    </row>
    <row r="35" spans="1:7" ht="15.75">
      <c r="A35" s="83">
        <v>31</v>
      </c>
      <c r="B35" s="83"/>
      <c r="C35" s="93"/>
      <c r="D35" s="93"/>
      <c r="E35" s="93"/>
      <c r="F35" s="93"/>
      <c r="G35" s="93"/>
    </row>
  </sheetData>
  <autoFilter ref="B4:G4">
    <sortState ref="B5:G35">
      <sortCondition sortBy="value" ref="B5:B35"/>
    </sortState>
  </autoFilter>
  <printOptions/>
  <pageMargins left="0.2" right="0.2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4"/>
  <sheetViews>
    <sheetView workbookViewId="0" topLeftCell="A1">
      <pane ySplit="4" topLeftCell="A9" activePane="bottomLeft" state="frozen"/>
      <selection pane="bottomLeft" activeCell="A1" sqref="A1:F25"/>
    </sheetView>
  </sheetViews>
  <sheetFormatPr defaultColWidth="9.140625" defaultRowHeight="15"/>
  <cols>
    <col min="1" max="1" width="5.00390625" style="0" customWidth="1"/>
    <col min="2" max="2" width="4.57421875" style="0" customWidth="1"/>
    <col min="3" max="3" width="17.8515625" style="0" customWidth="1"/>
    <col min="4" max="4" width="18.8515625" style="0" customWidth="1"/>
    <col min="5" max="5" width="20.421875" style="0" customWidth="1"/>
    <col min="6" max="6" width="9.140625" style="0" customWidth="1"/>
    <col min="8" max="8" width="6.851562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1:24" ht="18">
      <c r="A1" s="5"/>
      <c r="B1" s="185" t="s">
        <v>155</v>
      </c>
      <c r="C1" s="186"/>
      <c r="D1" s="5"/>
      <c r="E1" s="5"/>
      <c r="F1" s="152"/>
      <c r="G1" s="154"/>
      <c r="H1" s="154"/>
      <c r="I1" s="155" t="s">
        <v>103</v>
      </c>
      <c r="J1" s="5"/>
      <c r="K1" s="5"/>
      <c r="N1" s="29" t="s">
        <v>23</v>
      </c>
      <c r="U1" s="29" t="s">
        <v>24</v>
      </c>
      <c r="V1" s="30"/>
      <c r="W1" s="29" t="s">
        <v>25</v>
      </c>
      <c r="X1" s="30"/>
    </row>
    <row r="2" spans="1:23" ht="15.75">
      <c r="A2" s="6"/>
      <c r="B2" s="160" t="s">
        <v>101</v>
      </c>
      <c r="C2" s="160"/>
      <c r="E2" s="9" t="s">
        <v>57</v>
      </c>
      <c r="F2" s="82">
        <v>15</v>
      </c>
      <c r="H2" s="7"/>
      <c r="I2" s="81" t="s">
        <v>22</v>
      </c>
      <c r="J2" s="8"/>
      <c r="K2" s="8"/>
      <c r="L2" s="6"/>
      <c r="M2" s="6"/>
      <c r="N2" s="29" t="s">
        <v>26</v>
      </c>
      <c r="R2" s="31">
        <f>D3</f>
        <v>0</v>
      </c>
      <c r="U2" s="32" t="s">
        <v>27</v>
      </c>
      <c r="V2" s="33">
        <v>0.4</v>
      </c>
      <c r="W2" s="34">
        <f>R6*0.4</f>
        <v>0</v>
      </c>
    </row>
    <row r="3" spans="1:23" ht="15.75">
      <c r="A3" s="28"/>
      <c r="B3" s="5"/>
      <c r="C3" s="150" t="s">
        <v>59</v>
      </c>
      <c r="D3" s="151"/>
      <c r="E3" s="150" t="s">
        <v>0</v>
      </c>
      <c r="F3" s="153"/>
      <c r="G3" s="149"/>
      <c r="H3" s="149"/>
      <c r="I3" s="10"/>
      <c r="J3" s="8"/>
      <c r="K3" s="8"/>
      <c r="L3" s="6"/>
      <c r="M3" s="6"/>
      <c r="N3" s="29" t="s">
        <v>28</v>
      </c>
      <c r="R3" s="35">
        <f>F2</f>
        <v>15</v>
      </c>
      <c r="U3" s="36" t="s">
        <v>29</v>
      </c>
      <c r="V3" s="37">
        <v>0.3</v>
      </c>
      <c r="W3" s="38">
        <f>R6*0.3</f>
        <v>0</v>
      </c>
    </row>
    <row r="4" spans="1:23" ht="15">
      <c r="A4" s="28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6"/>
      <c r="N4" s="29" t="s">
        <v>56</v>
      </c>
      <c r="R4" s="39">
        <f>(R2*R3)*0.7</f>
        <v>0</v>
      </c>
      <c r="U4" s="40" t="s">
        <v>30</v>
      </c>
      <c r="V4" s="41">
        <v>0.2</v>
      </c>
      <c r="W4" s="42">
        <f>R6*0.2</f>
        <v>0</v>
      </c>
    </row>
    <row r="5" spans="1:23" ht="15">
      <c r="A5" s="17">
        <v>1</v>
      </c>
      <c r="B5" s="18">
        <v>1</v>
      </c>
      <c r="C5" s="19" t="s">
        <v>145</v>
      </c>
      <c r="D5" s="19" t="s">
        <v>157</v>
      </c>
      <c r="E5" s="19" t="s">
        <v>158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N5" s="29" t="s">
        <v>31</v>
      </c>
      <c r="R5" s="35">
        <f>F3</f>
        <v>0</v>
      </c>
      <c r="U5" s="43" t="s">
        <v>32</v>
      </c>
      <c r="V5" s="44">
        <v>0.1</v>
      </c>
      <c r="W5" s="45">
        <f>R6*0.1</f>
        <v>0</v>
      </c>
    </row>
    <row r="6" spans="1:23" ht="15">
      <c r="A6" s="17">
        <v>2</v>
      </c>
      <c r="B6" s="18">
        <v>2</v>
      </c>
      <c r="C6" s="19" t="s">
        <v>219</v>
      </c>
      <c r="D6" s="19" t="s">
        <v>220</v>
      </c>
      <c r="E6" s="19" t="s">
        <v>221</v>
      </c>
      <c r="F6" s="20"/>
      <c r="G6" s="18"/>
      <c r="H6" s="18"/>
      <c r="I6" s="21"/>
      <c r="J6" s="22" t="s">
        <v>12</v>
      </c>
      <c r="K6" s="26">
        <f>K5+0.5</f>
        <v>0.5</v>
      </c>
      <c r="L6" s="24" t="s">
        <v>13</v>
      </c>
      <c r="M6" s="25"/>
      <c r="N6" s="29" t="s">
        <v>33</v>
      </c>
      <c r="R6" s="46">
        <f>SUM(R4:R5)</f>
        <v>0</v>
      </c>
      <c r="V6" s="47">
        <f>SUM(V2:V5)</f>
        <v>0.9999999999999999</v>
      </c>
      <c r="W6" s="48">
        <f>SUM(W2:W5)</f>
        <v>0</v>
      </c>
    </row>
    <row r="7" spans="1:13" ht="15">
      <c r="A7" s="17">
        <v>3</v>
      </c>
      <c r="B7" s="18">
        <v>3</v>
      </c>
      <c r="C7" s="19" t="s">
        <v>169</v>
      </c>
      <c r="D7" s="19" t="s">
        <v>170</v>
      </c>
      <c r="E7" s="27" t="s">
        <v>171</v>
      </c>
      <c r="F7" s="20"/>
      <c r="G7" s="18"/>
      <c r="H7" s="18"/>
      <c r="I7" s="21"/>
      <c r="J7" s="22" t="s">
        <v>14</v>
      </c>
      <c r="K7" s="26">
        <f>K5+1</f>
        <v>1</v>
      </c>
      <c r="L7" s="24" t="s">
        <v>15</v>
      </c>
      <c r="M7" s="25"/>
    </row>
    <row r="8" spans="1:22" ht="15">
      <c r="A8" s="17">
        <v>4</v>
      </c>
      <c r="B8" s="18">
        <v>4</v>
      </c>
      <c r="C8" s="19" t="s">
        <v>192</v>
      </c>
      <c r="D8" s="19" t="s">
        <v>193</v>
      </c>
      <c r="E8" s="19" t="s">
        <v>194</v>
      </c>
      <c r="F8" s="20"/>
      <c r="G8" s="18"/>
      <c r="H8" s="18"/>
      <c r="I8" s="21"/>
      <c r="J8" s="22" t="s">
        <v>16</v>
      </c>
      <c r="K8" s="26">
        <f>K5+2</f>
        <v>2</v>
      </c>
      <c r="L8" s="24" t="s">
        <v>17</v>
      </c>
      <c r="M8" s="25"/>
      <c r="N8" s="49" t="s">
        <v>34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5</v>
      </c>
      <c r="B9" s="18">
        <v>5</v>
      </c>
      <c r="C9" s="19" t="s">
        <v>173</v>
      </c>
      <c r="D9" s="19" t="s">
        <v>174</v>
      </c>
      <c r="E9" s="19" t="s">
        <v>175</v>
      </c>
      <c r="F9" s="20"/>
      <c r="G9" s="18"/>
      <c r="H9" s="18"/>
      <c r="I9" s="21"/>
      <c r="J9" s="28"/>
      <c r="K9" s="28"/>
      <c r="L9" s="6"/>
      <c r="M9" s="6"/>
      <c r="N9" s="50" t="s">
        <v>35</v>
      </c>
      <c r="O9" s="51" t="s">
        <v>36</v>
      </c>
      <c r="P9" s="51" t="s">
        <v>37</v>
      </c>
      <c r="Q9" s="51" t="s">
        <v>38</v>
      </c>
      <c r="R9" s="51" t="s">
        <v>39</v>
      </c>
      <c r="S9" s="51" t="s">
        <v>40</v>
      </c>
      <c r="T9" s="51" t="s">
        <v>41</v>
      </c>
      <c r="U9" s="51" t="s">
        <v>42</v>
      </c>
      <c r="V9" s="51" t="s">
        <v>43</v>
      </c>
    </row>
    <row r="10" spans="1:22" ht="15">
      <c r="A10" s="17">
        <v>6</v>
      </c>
      <c r="B10" s="18">
        <v>6</v>
      </c>
      <c r="C10" s="17" t="s">
        <v>183</v>
      </c>
      <c r="D10" s="17" t="s">
        <v>147</v>
      </c>
      <c r="E10" s="17" t="s">
        <v>234</v>
      </c>
      <c r="F10" s="20"/>
      <c r="G10" s="18"/>
      <c r="H10" s="18"/>
      <c r="I10" s="21"/>
      <c r="J10" s="28"/>
      <c r="K10" s="28"/>
      <c r="L10" s="6"/>
      <c r="M10" s="6"/>
      <c r="N10" s="49" t="s">
        <v>44</v>
      </c>
      <c r="O10" s="52">
        <f>W2</f>
        <v>0</v>
      </c>
      <c r="P10" s="53">
        <f>W2*0.6</f>
        <v>0</v>
      </c>
      <c r="Q10" s="52">
        <f>W2*0.5</f>
        <v>0</v>
      </c>
      <c r="R10" s="52">
        <f>W2*0.4</f>
        <v>0</v>
      </c>
      <c r="S10" s="52">
        <f>W2*0.3</f>
        <v>0</v>
      </c>
      <c r="T10" s="52">
        <f>W2*0.28</f>
        <v>0</v>
      </c>
      <c r="U10" s="52">
        <f>W2*0.27</f>
        <v>0</v>
      </c>
      <c r="V10" s="52">
        <f>W2*0.24</f>
        <v>0</v>
      </c>
    </row>
    <row r="11" spans="1:22" ht="15">
      <c r="A11" s="17">
        <v>7</v>
      </c>
      <c r="B11" s="18">
        <v>7</v>
      </c>
      <c r="C11" s="19" t="s">
        <v>179</v>
      </c>
      <c r="D11" s="19" t="s">
        <v>180</v>
      </c>
      <c r="E11" s="19" t="s">
        <v>181</v>
      </c>
      <c r="F11" s="20"/>
      <c r="G11" s="18"/>
      <c r="H11" s="18"/>
      <c r="I11" s="21"/>
      <c r="J11" s="28" t="s">
        <v>18</v>
      </c>
      <c r="K11" s="28"/>
      <c r="M11" s="6"/>
      <c r="N11" s="49" t="s">
        <v>45</v>
      </c>
      <c r="O11" s="52"/>
      <c r="P11" s="52">
        <f>W2*0.4</f>
        <v>0</v>
      </c>
      <c r="Q11" s="52">
        <f>W2*0.3</f>
        <v>0</v>
      </c>
      <c r="R11" s="52">
        <f>W2*0.3</f>
        <v>0</v>
      </c>
      <c r="S11" s="52">
        <f>W2*0.25</f>
        <v>0</v>
      </c>
      <c r="T11" s="52">
        <f>W2*0.22</f>
        <v>0</v>
      </c>
      <c r="U11" s="52">
        <f>W2*0.2</f>
        <v>0</v>
      </c>
      <c r="V11" s="52">
        <f>W2*0.18</f>
        <v>0</v>
      </c>
    </row>
    <row r="12" spans="1:22" ht="15">
      <c r="A12" s="17">
        <v>8</v>
      </c>
      <c r="B12" s="18">
        <v>8</v>
      </c>
      <c r="C12" s="19" t="s">
        <v>183</v>
      </c>
      <c r="D12" s="19" t="s">
        <v>147</v>
      </c>
      <c r="E12" s="19" t="s">
        <v>186</v>
      </c>
      <c r="F12" s="20"/>
      <c r="G12" s="18"/>
      <c r="H12" s="18"/>
      <c r="I12" s="21"/>
      <c r="J12" s="28" t="s">
        <v>19</v>
      </c>
      <c r="K12" s="28"/>
      <c r="M12" s="6"/>
      <c r="N12" s="49" t="s">
        <v>46</v>
      </c>
      <c r="O12" s="52"/>
      <c r="P12" s="52"/>
      <c r="Q12" s="52">
        <f>W2*0.2</f>
        <v>0</v>
      </c>
      <c r="R12" s="52">
        <f>W2*0.2</f>
        <v>0</v>
      </c>
      <c r="S12" s="52">
        <f>W2*0.2</f>
        <v>0</v>
      </c>
      <c r="T12" s="52">
        <f>W2*0.18</f>
        <v>0</v>
      </c>
      <c r="U12" s="52">
        <f>W2*0.16</f>
        <v>0</v>
      </c>
      <c r="V12" s="52">
        <f>W2*0.15</f>
        <v>0</v>
      </c>
    </row>
    <row r="13" spans="1:22" ht="15">
      <c r="A13" s="17">
        <v>9</v>
      </c>
      <c r="B13" s="18">
        <v>9</v>
      </c>
      <c r="C13" s="19" t="s">
        <v>225</v>
      </c>
      <c r="D13" s="19" t="s">
        <v>174</v>
      </c>
      <c r="E13" s="19" t="s">
        <v>226</v>
      </c>
      <c r="F13" s="20"/>
      <c r="G13" s="18"/>
      <c r="H13" s="18"/>
      <c r="I13" s="21"/>
      <c r="J13" s="28" t="s">
        <v>20</v>
      </c>
      <c r="K13" s="28"/>
      <c r="M13" s="6"/>
      <c r="N13" s="49" t="s">
        <v>47</v>
      </c>
      <c r="O13" s="52"/>
      <c r="P13" s="52"/>
      <c r="Q13" s="52"/>
      <c r="R13" s="52">
        <f>W2*0.1</f>
        <v>0</v>
      </c>
      <c r="S13" s="52">
        <f>W2*0.15</f>
        <v>0</v>
      </c>
      <c r="T13" s="52">
        <f>W2*0.14</f>
        <v>0</v>
      </c>
      <c r="U13" s="52">
        <f>W2*0.12</f>
        <v>0</v>
      </c>
      <c r="V13" s="52">
        <f>W2*0.12</f>
        <v>0</v>
      </c>
    </row>
    <row r="14" spans="1:22" ht="15">
      <c r="A14" s="17">
        <v>10</v>
      </c>
      <c r="B14" s="18">
        <v>10</v>
      </c>
      <c r="C14" s="19" t="s">
        <v>204</v>
      </c>
      <c r="D14" s="19" t="s">
        <v>205</v>
      </c>
      <c r="E14" s="19" t="s">
        <v>206</v>
      </c>
      <c r="F14" s="20"/>
      <c r="G14" s="18"/>
      <c r="H14" s="18"/>
      <c r="I14" s="21"/>
      <c r="J14" s="28" t="s">
        <v>21</v>
      </c>
      <c r="K14" s="28"/>
      <c r="M14" s="6"/>
      <c r="N14" s="49" t="s">
        <v>48</v>
      </c>
      <c r="O14" s="52"/>
      <c r="P14" s="52"/>
      <c r="Q14" s="52"/>
      <c r="R14" s="52"/>
      <c r="S14" s="52">
        <f>W2*0.1</f>
        <v>0</v>
      </c>
      <c r="T14" s="52">
        <f>W2*0.1</f>
        <v>0</v>
      </c>
      <c r="U14" s="52">
        <f>W2*0.1</f>
        <v>0</v>
      </c>
      <c r="V14" s="52">
        <f>W2*0.1</f>
        <v>0</v>
      </c>
    </row>
    <row r="15" spans="1:22" ht="15">
      <c r="A15" s="17">
        <v>11</v>
      </c>
      <c r="B15" s="18">
        <v>11</v>
      </c>
      <c r="C15" s="17" t="s">
        <v>211</v>
      </c>
      <c r="D15" s="17" t="s">
        <v>212</v>
      </c>
      <c r="E15" s="17" t="s">
        <v>213</v>
      </c>
      <c r="F15" s="20"/>
      <c r="G15" s="18"/>
      <c r="H15" s="18"/>
      <c r="I15" s="21"/>
      <c r="J15" s="28"/>
      <c r="K15" s="28"/>
      <c r="L15" s="6"/>
      <c r="M15" s="6"/>
      <c r="N15" s="49" t="s">
        <v>49</v>
      </c>
      <c r="O15" s="52"/>
      <c r="P15" s="52"/>
      <c r="Q15" s="52"/>
      <c r="R15" s="52"/>
      <c r="S15" s="52"/>
      <c r="T15" s="52">
        <f>W2*0.08</f>
        <v>0</v>
      </c>
      <c r="U15" s="52">
        <f>W2*0.08</f>
        <v>0</v>
      </c>
      <c r="V15" s="52">
        <f>W2*0.08</f>
        <v>0</v>
      </c>
    </row>
    <row r="16" spans="1:22" ht="15">
      <c r="A16" s="17">
        <v>12</v>
      </c>
      <c r="B16" s="18">
        <v>12</v>
      </c>
      <c r="C16" s="19" t="s">
        <v>216</v>
      </c>
      <c r="D16" s="19" t="s">
        <v>208</v>
      </c>
      <c r="E16" s="19" t="s">
        <v>217</v>
      </c>
      <c r="F16" s="20"/>
      <c r="G16" s="18"/>
      <c r="H16" s="18"/>
      <c r="I16" s="21"/>
      <c r="J16" s="28"/>
      <c r="K16" s="28"/>
      <c r="L16" s="6"/>
      <c r="M16" s="6"/>
      <c r="N16" s="49" t="s">
        <v>50</v>
      </c>
      <c r="O16" s="52"/>
      <c r="P16" s="52"/>
      <c r="Q16" s="52"/>
      <c r="R16" s="52"/>
      <c r="S16" s="52"/>
      <c r="T16" s="52"/>
      <c r="U16" s="52">
        <f>W2*0.07</f>
        <v>0</v>
      </c>
      <c r="V16" s="52">
        <f>W2*0.07</f>
        <v>0</v>
      </c>
    </row>
    <row r="17" spans="1:22" ht="15">
      <c r="A17" s="17">
        <v>13</v>
      </c>
      <c r="B17" s="18">
        <v>13</v>
      </c>
      <c r="C17" s="19" t="s">
        <v>145</v>
      </c>
      <c r="D17" s="19" t="s">
        <v>157</v>
      </c>
      <c r="E17" s="19" t="s">
        <v>159</v>
      </c>
      <c r="F17" s="20"/>
      <c r="G17" s="18"/>
      <c r="H17" s="18"/>
      <c r="I17" s="21"/>
      <c r="J17" s="28"/>
      <c r="K17" s="28"/>
      <c r="L17" s="6"/>
      <c r="M17" s="6"/>
      <c r="N17" s="54" t="s">
        <v>51</v>
      </c>
      <c r="O17" s="55"/>
      <c r="P17" s="55"/>
      <c r="Q17" s="55"/>
      <c r="R17" s="55"/>
      <c r="S17" s="55"/>
      <c r="T17" s="55"/>
      <c r="U17" s="55"/>
      <c r="V17" s="55">
        <f>W2*0.06</f>
        <v>0</v>
      </c>
    </row>
    <row r="18" spans="1:22" ht="15">
      <c r="A18" s="17">
        <v>14</v>
      </c>
      <c r="B18" s="18">
        <v>14</v>
      </c>
      <c r="C18" s="17" t="s">
        <v>169</v>
      </c>
      <c r="D18" s="17" t="s">
        <v>170</v>
      </c>
      <c r="E18" s="19" t="s">
        <v>172</v>
      </c>
      <c r="F18" s="20"/>
      <c r="G18" s="18"/>
      <c r="H18" s="18"/>
      <c r="I18" s="21"/>
      <c r="J18" s="28"/>
      <c r="K18" s="28"/>
      <c r="L18" s="6"/>
      <c r="M18" s="6"/>
      <c r="N18" s="56" t="s">
        <v>52</v>
      </c>
      <c r="O18" s="52">
        <f aca="true" t="shared" si="0" ref="O18:V18">SUM(O10:O17)</f>
        <v>0</v>
      </c>
      <c r="P18" s="52">
        <f t="shared" si="0"/>
        <v>0</v>
      </c>
      <c r="Q18" s="52">
        <f t="shared" si="0"/>
        <v>0</v>
      </c>
      <c r="R18" s="52">
        <f t="shared" si="0"/>
        <v>0</v>
      </c>
      <c r="S18" s="52">
        <f t="shared" si="0"/>
        <v>0</v>
      </c>
      <c r="T18" s="52">
        <f t="shared" si="0"/>
        <v>0</v>
      </c>
      <c r="U18" s="52">
        <f t="shared" si="0"/>
        <v>0</v>
      </c>
      <c r="V18" s="52">
        <f t="shared" si="0"/>
        <v>0</v>
      </c>
    </row>
    <row r="19" spans="1:22" ht="15">
      <c r="A19" s="17">
        <v>15</v>
      </c>
      <c r="B19" s="18">
        <v>15</v>
      </c>
      <c r="C19" s="19" t="s">
        <v>211</v>
      </c>
      <c r="D19" s="19" t="s">
        <v>212</v>
      </c>
      <c r="E19" s="19" t="s">
        <v>232</v>
      </c>
      <c r="F19" s="20"/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16</v>
      </c>
      <c r="B20" s="18">
        <v>16</v>
      </c>
      <c r="C20" s="17" t="s">
        <v>176</v>
      </c>
      <c r="D20" s="17" t="s">
        <v>174</v>
      </c>
      <c r="E20" s="17" t="s">
        <v>177</v>
      </c>
      <c r="F20" s="20"/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17</v>
      </c>
      <c r="B21" s="18">
        <v>17</v>
      </c>
      <c r="C21" s="17" t="s">
        <v>219</v>
      </c>
      <c r="D21" s="17" t="s">
        <v>220</v>
      </c>
      <c r="E21" s="17" t="s">
        <v>229</v>
      </c>
      <c r="F21" s="20"/>
      <c r="G21" s="18"/>
      <c r="H21" s="18"/>
      <c r="I21" s="21"/>
      <c r="J21" s="28"/>
      <c r="K21" s="28"/>
      <c r="L21" s="6"/>
      <c r="M21" s="6"/>
      <c r="N21" s="57" t="s">
        <v>53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>
        <v>18</v>
      </c>
      <c r="C22" s="17"/>
      <c r="D22" s="17"/>
      <c r="E22" s="17"/>
      <c r="F22" s="20"/>
      <c r="G22" s="18"/>
      <c r="H22" s="18"/>
      <c r="I22" s="21"/>
      <c r="J22" s="28"/>
      <c r="K22" s="28"/>
      <c r="L22" s="6"/>
      <c r="M22" s="6"/>
      <c r="N22" s="58" t="s">
        <v>35</v>
      </c>
      <c r="O22" s="59" t="s">
        <v>36</v>
      </c>
      <c r="P22" s="59" t="s">
        <v>37</v>
      </c>
      <c r="Q22" s="59" t="s">
        <v>38</v>
      </c>
      <c r="R22" s="59" t="s">
        <v>39</v>
      </c>
      <c r="S22" s="59" t="s">
        <v>40</v>
      </c>
      <c r="T22" s="59" t="s">
        <v>41</v>
      </c>
      <c r="U22" s="59" t="s">
        <v>42</v>
      </c>
      <c r="V22" s="59" t="s">
        <v>43</v>
      </c>
    </row>
    <row r="23" spans="1:22" ht="15">
      <c r="A23" s="17">
        <v>19</v>
      </c>
      <c r="B23" s="18">
        <v>19</v>
      </c>
      <c r="C23" s="17"/>
      <c r="D23" s="17"/>
      <c r="E23" s="17"/>
      <c r="F23" s="20"/>
      <c r="G23" s="18"/>
      <c r="H23" s="18"/>
      <c r="I23" s="21"/>
      <c r="J23" s="28"/>
      <c r="K23" s="28"/>
      <c r="L23" s="6"/>
      <c r="M23" s="6"/>
      <c r="N23" s="60" t="s">
        <v>44</v>
      </c>
      <c r="O23" s="61">
        <f>W3</f>
        <v>0</v>
      </c>
      <c r="P23" s="62">
        <f>W3*0.6</f>
        <v>0</v>
      </c>
      <c r="Q23" s="61">
        <f>W3*0.5</f>
        <v>0</v>
      </c>
      <c r="R23" s="61">
        <f>W3*0.4</f>
        <v>0</v>
      </c>
      <c r="S23" s="61">
        <f>W3*0.3</f>
        <v>0</v>
      </c>
      <c r="T23" s="61">
        <f>W3*0.28</f>
        <v>0</v>
      </c>
      <c r="U23" s="61">
        <f>W3*0.27</f>
        <v>0</v>
      </c>
      <c r="V23" s="61">
        <f>W3*0.24</f>
        <v>0</v>
      </c>
    </row>
    <row r="24" spans="1:22" ht="15">
      <c r="A24" s="17">
        <v>20</v>
      </c>
      <c r="B24" s="18">
        <v>20</v>
      </c>
      <c r="C24" s="17"/>
      <c r="D24" s="17"/>
      <c r="E24" s="17"/>
      <c r="F24" s="20"/>
      <c r="G24" s="18"/>
      <c r="H24" s="18"/>
      <c r="I24" s="21"/>
      <c r="J24" s="28"/>
      <c r="K24" s="28"/>
      <c r="L24" s="6"/>
      <c r="M24" s="6"/>
      <c r="N24" s="60" t="s">
        <v>45</v>
      </c>
      <c r="O24" s="61"/>
      <c r="P24" s="61">
        <f>W3*0.4</f>
        <v>0</v>
      </c>
      <c r="Q24" s="61">
        <f>W3*0.3</f>
        <v>0</v>
      </c>
      <c r="R24" s="61">
        <f>W3*0.3</f>
        <v>0</v>
      </c>
      <c r="S24" s="61">
        <f>W3*0.25</f>
        <v>0</v>
      </c>
      <c r="T24" s="61">
        <f>W3*0.22</f>
        <v>0</v>
      </c>
      <c r="U24" s="61">
        <f>W3*0.2</f>
        <v>0</v>
      </c>
      <c r="V24" s="61">
        <f>W3*0.18</f>
        <v>0</v>
      </c>
    </row>
    <row r="25" spans="1:22" ht="15">
      <c r="A25" s="17">
        <v>21</v>
      </c>
      <c r="B25" s="18">
        <v>21</v>
      </c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"/>
      <c r="N25" s="60" t="s">
        <v>46</v>
      </c>
      <c r="O25" s="61"/>
      <c r="P25" s="61"/>
      <c r="Q25" s="61">
        <f>W3*0.2</f>
        <v>0</v>
      </c>
      <c r="R25" s="61">
        <f>W3*0.2</f>
        <v>0</v>
      </c>
      <c r="S25" s="61">
        <f>W3*0.2</f>
        <v>0</v>
      </c>
      <c r="T25" s="61">
        <f>W3*0.18</f>
        <v>0</v>
      </c>
      <c r="U25" s="61">
        <f>W3*0.16</f>
        <v>0</v>
      </c>
      <c r="V25" s="61">
        <f>W3*0.15</f>
        <v>0</v>
      </c>
    </row>
    <row r="26" spans="1:22" ht="15">
      <c r="A26" s="17">
        <v>22</v>
      </c>
      <c r="B26" s="18">
        <v>22</v>
      </c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"/>
      <c r="N26" s="60" t="s">
        <v>47</v>
      </c>
      <c r="O26" s="61"/>
      <c r="P26" s="61"/>
      <c r="Q26" s="61"/>
      <c r="R26" s="61">
        <f>W3*0.1</f>
        <v>0</v>
      </c>
      <c r="S26" s="61">
        <f>W3*0.15</f>
        <v>0</v>
      </c>
      <c r="T26" s="61">
        <f>W3*0.14</f>
        <v>0</v>
      </c>
      <c r="U26" s="61">
        <f>W3*0.12</f>
        <v>0</v>
      </c>
      <c r="V26" s="61">
        <f>W3*0.12</f>
        <v>0</v>
      </c>
    </row>
    <row r="27" spans="1:22" ht="15">
      <c r="A27" s="17">
        <v>23</v>
      </c>
      <c r="B27" s="18">
        <v>23</v>
      </c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"/>
      <c r="N27" s="60" t="s">
        <v>48</v>
      </c>
      <c r="O27" s="61"/>
      <c r="P27" s="61"/>
      <c r="Q27" s="61"/>
      <c r="R27" s="61"/>
      <c r="S27" s="61">
        <f>W3*0.1</f>
        <v>0</v>
      </c>
      <c r="T27" s="61">
        <f>W3*0.1</f>
        <v>0</v>
      </c>
      <c r="U27" s="61">
        <f>W3*0.1</f>
        <v>0</v>
      </c>
      <c r="V27" s="61">
        <f>W3*0.1</f>
        <v>0</v>
      </c>
    </row>
    <row r="28" spans="1:22" ht="15">
      <c r="A28" s="17">
        <v>24</v>
      </c>
      <c r="B28" s="18">
        <v>24</v>
      </c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"/>
      <c r="N28" s="60" t="s">
        <v>49</v>
      </c>
      <c r="O28" s="61"/>
      <c r="P28" s="61"/>
      <c r="Q28" s="61"/>
      <c r="R28" s="61"/>
      <c r="S28" s="61"/>
      <c r="T28" s="61">
        <f>W3*0.08</f>
        <v>0</v>
      </c>
      <c r="U28" s="61">
        <f>W3*0.08</f>
        <v>0</v>
      </c>
      <c r="V28" s="61">
        <f>W3*0.08</f>
        <v>0</v>
      </c>
    </row>
    <row r="29" spans="1:22" ht="15">
      <c r="A29" s="17">
        <v>25</v>
      </c>
      <c r="B29" s="18">
        <v>25</v>
      </c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"/>
      <c r="N29" s="60" t="s">
        <v>50</v>
      </c>
      <c r="O29" s="61"/>
      <c r="P29" s="61"/>
      <c r="Q29" s="61"/>
      <c r="R29" s="61"/>
      <c r="S29" s="61"/>
      <c r="T29" s="61"/>
      <c r="U29" s="61">
        <f>W3*0.07</f>
        <v>0</v>
      </c>
      <c r="V29" s="61">
        <f>W3*0.07</f>
        <v>0</v>
      </c>
    </row>
    <row r="30" spans="1:22" ht="15">
      <c r="A30" s="17">
        <v>26</v>
      </c>
      <c r="B30" s="18">
        <v>26</v>
      </c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51</v>
      </c>
      <c r="O30" s="64"/>
      <c r="P30" s="64"/>
      <c r="Q30" s="64"/>
      <c r="R30" s="64"/>
      <c r="S30" s="64"/>
      <c r="T30" s="64"/>
      <c r="U30" s="64"/>
      <c r="V30" s="64">
        <f>W3*0.06</f>
        <v>0</v>
      </c>
    </row>
    <row r="31" spans="1:22" ht="15">
      <c r="A31" s="17">
        <v>27</v>
      </c>
      <c r="B31" s="18">
        <v>27</v>
      </c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52</v>
      </c>
      <c r="O31" s="61">
        <f aca="true" t="shared" si="1" ref="O31:V31">SUM(O23:O30)</f>
        <v>0</v>
      </c>
      <c r="P31" s="61">
        <f t="shared" si="1"/>
        <v>0</v>
      </c>
      <c r="Q31" s="61">
        <f t="shared" si="1"/>
        <v>0</v>
      </c>
      <c r="R31" s="61">
        <f t="shared" si="1"/>
        <v>0</v>
      </c>
      <c r="S31" s="61">
        <f t="shared" si="1"/>
        <v>0</v>
      </c>
      <c r="T31" s="61">
        <f t="shared" si="1"/>
        <v>0</v>
      </c>
      <c r="U31" s="61">
        <f t="shared" si="1"/>
        <v>0</v>
      </c>
      <c r="V31" s="61">
        <f t="shared" si="1"/>
        <v>0</v>
      </c>
    </row>
    <row r="32" spans="1:22" ht="15">
      <c r="A32" s="17">
        <v>28</v>
      </c>
      <c r="B32" s="18">
        <v>28</v>
      </c>
      <c r="C32" s="17"/>
      <c r="D32" s="17"/>
      <c r="E32" s="17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>
        <v>29</v>
      </c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54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7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35</v>
      </c>
      <c r="O35" s="67" t="s">
        <v>36</v>
      </c>
      <c r="P35" s="67" t="s">
        <v>37</v>
      </c>
      <c r="Q35" s="67" t="s">
        <v>38</v>
      </c>
      <c r="R35" s="67" t="s">
        <v>39</v>
      </c>
      <c r="S35" s="67" t="s">
        <v>40</v>
      </c>
      <c r="T35" s="67" t="s">
        <v>41</v>
      </c>
      <c r="U35" s="67" t="s">
        <v>42</v>
      </c>
      <c r="V35" s="67" t="s">
        <v>43</v>
      </c>
    </row>
    <row r="36" spans="1:22" ht="15">
      <c r="A36" s="17">
        <v>32</v>
      </c>
      <c r="B36" s="17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44</v>
      </c>
      <c r="O36" s="69">
        <f>W4</f>
        <v>0</v>
      </c>
      <c r="P36" s="70">
        <f>W4*0.6</f>
        <v>0</v>
      </c>
      <c r="Q36" s="69">
        <f>W4*0.5</f>
        <v>0</v>
      </c>
      <c r="R36" s="69">
        <f>W4*0.4</f>
        <v>0</v>
      </c>
      <c r="S36" s="69">
        <f>W4*0.3</f>
        <v>0</v>
      </c>
      <c r="T36" s="69">
        <f>W4*0.28</f>
        <v>0</v>
      </c>
      <c r="U36" s="69">
        <f>W4*0.27</f>
        <v>0</v>
      </c>
      <c r="V36" s="69">
        <f>W4*0.24</f>
        <v>0</v>
      </c>
    </row>
    <row r="37" spans="1:22" ht="15">
      <c r="A37" s="17">
        <v>33</v>
      </c>
      <c r="B37" s="17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"/>
      <c r="N37" s="68" t="s">
        <v>45</v>
      </c>
      <c r="O37" s="69"/>
      <c r="P37" s="69">
        <f>W4*0.4</f>
        <v>0</v>
      </c>
      <c r="Q37" s="69">
        <f>W4*0.3</f>
        <v>0</v>
      </c>
      <c r="R37" s="69">
        <f>W4*0.3</f>
        <v>0</v>
      </c>
      <c r="S37" s="69">
        <f>W4*0.25</f>
        <v>0</v>
      </c>
      <c r="T37" s="69">
        <f>W4*0.22</f>
        <v>0</v>
      </c>
      <c r="U37" s="69">
        <f>W4*0.2</f>
        <v>0</v>
      </c>
      <c r="V37" s="69">
        <f>W4*0.18</f>
        <v>0</v>
      </c>
    </row>
    <row r="38" spans="1:22" ht="15">
      <c r="A38" s="17">
        <v>34</v>
      </c>
      <c r="B38" s="18"/>
      <c r="C38" s="17"/>
      <c r="D38" s="17"/>
      <c r="E38" s="17"/>
      <c r="F38" s="20"/>
      <c r="G38" s="18"/>
      <c r="H38" s="18"/>
      <c r="I38" s="21"/>
      <c r="J38" s="28"/>
      <c r="K38" s="28"/>
      <c r="L38" s="6"/>
      <c r="M38" s="6"/>
      <c r="N38" s="68" t="s">
        <v>46</v>
      </c>
      <c r="O38" s="69"/>
      <c r="P38" s="69"/>
      <c r="Q38" s="69">
        <f>W4*0.2</f>
        <v>0</v>
      </c>
      <c r="R38" s="69">
        <f>W4*0.2</f>
        <v>0</v>
      </c>
      <c r="S38" s="69">
        <f>W4*0.2</f>
        <v>0</v>
      </c>
      <c r="T38" s="69">
        <f>W4*0.18</f>
        <v>0</v>
      </c>
      <c r="U38" s="69">
        <f>W4*0.16</f>
        <v>0</v>
      </c>
      <c r="V38" s="69">
        <f>W4*0.15</f>
        <v>0</v>
      </c>
    </row>
    <row r="39" spans="1:22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47</v>
      </c>
      <c r="O39" s="69"/>
      <c r="P39" s="69"/>
      <c r="Q39" s="69"/>
      <c r="R39" s="69">
        <f>W4*0.1</f>
        <v>0</v>
      </c>
      <c r="S39" s="69">
        <f>W4*0.15</f>
        <v>0</v>
      </c>
      <c r="T39" s="69">
        <f>W4*0.14</f>
        <v>0</v>
      </c>
      <c r="U39" s="69">
        <f>W4*0.12</f>
        <v>0</v>
      </c>
      <c r="V39" s="69">
        <f>W4*0.12</f>
        <v>0</v>
      </c>
    </row>
    <row r="40" spans="1:22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48</v>
      </c>
      <c r="O40" s="69"/>
      <c r="P40" s="69"/>
      <c r="Q40" s="69"/>
      <c r="R40" s="69"/>
      <c r="S40" s="69">
        <f>W4*0.1</f>
        <v>0</v>
      </c>
      <c r="T40" s="69">
        <f>W4*0.1</f>
        <v>0</v>
      </c>
      <c r="U40" s="69">
        <f>W4*0.1</f>
        <v>0</v>
      </c>
      <c r="V40" s="69">
        <f>W4*0.1</f>
        <v>0</v>
      </c>
    </row>
    <row r="41" spans="1:22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49</v>
      </c>
      <c r="O41" s="69"/>
      <c r="P41" s="69"/>
      <c r="Q41" s="69"/>
      <c r="R41" s="69"/>
      <c r="S41" s="69"/>
      <c r="T41" s="69">
        <f>W4*0.08</f>
        <v>0</v>
      </c>
      <c r="U41" s="69">
        <f>W4*0.08</f>
        <v>0</v>
      </c>
      <c r="V41" s="69">
        <f>W4*0.08</f>
        <v>0</v>
      </c>
    </row>
    <row r="42" spans="1:22" ht="15">
      <c r="A42" s="17">
        <v>38</v>
      </c>
      <c r="B42" s="18"/>
      <c r="C42" s="17"/>
      <c r="D42" s="17"/>
      <c r="E42" s="17"/>
      <c r="F42" s="20"/>
      <c r="G42" s="18"/>
      <c r="H42" s="18"/>
      <c r="I42" s="21"/>
      <c r="J42" s="28"/>
      <c r="K42" s="28"/>
      <c r="L42" s="6"/>
      <c r="M42" s="6"/>
      <c r="N42" s="68" t="s">
        <v>50</v>
      </c>
      <c r="O42" s="69"/>
      <c r="P42" s="69"/>
      <c r="Q42" s="69"/>
      <c r="R42" s="69"/>
      <c r="S42" s="69"/>
      <c r="T42" s="69"/>
      <c r="U42" s="69">
        <f>W4*0.07</f>
        <v>0</v>
      </c>
      <c r="V42" s="69">
        <f>W4*0.07</f>
        <v>0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51</v>
      </c>
      <c r="O43" s="72"/>
      <c r="P43" s="72"/>
      <c r="Q43" s="72"/>
      <c r="R43" s="72"/>
      <c r="S43" s="72"/>
      <c r="T43" s="72"/>
      <c r="U43" s="72"/>
      <c r="V43" s="72">
        <f>W4*0.06</f>
        <v>0</v>
      </c>
    </row>
    <row r="44" spans="1:22" ht="15">
      <c r="A44" s="17">
        <v>40</v>
      </c>
      <c r="B44" s="17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52</v>
      </c>
      <c r="O44" s="69">
        <f aca="true" t="shared" si="2" ref="O44:V44">SUM(O36:O43)</f>
        <v>0</v>
      </c>
      <c r="P44" s="69">
        <f t="shared" si="2"/>
        <v>0</v>
      </c>
      <c r="Q44" s="69">
        <f t="shared" si="2"/>
        <v>0</v>
      </c>
      <c r="R44" s="69">
        <f t="shared" si="2"/>
        <v>0</v>
      </c>
      <c r="S44" s="69">
        <f t="shared" si="2"/>
        <v>0</v>
      </c>
      <c r="T44" s="69">
        <f t="shared" si="2"/>
        <v>0</v>
      </c>
      <c r="U44" s="69">
        <f t="shared" si="2"/>
        <v>0</v>
      </c>
      <c r="V44" s="69">
        <f t="shared" si="2"/>
        <v>0</v>
      </c>
    </row>
    <row r="45" spans="1:22" ht="15">
      <c r="A45" s="17">
        <v>41</v>
      </c>
      <c r="B45" s="17"/>
      <c r="C45" s="17"/>
      <c r="D45" s="17"/>
      <c r="E45" s="17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55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7"/>
      <c r="D48" s="17"/>
      <c r="E48" s="17"/>
      <c r="F48" s="20"/>
      <c r="G48" s="18"/>
      <c r="H48" s="18"/>
      <c r="I48" s="21"/>
      <c r="J48" s="28"/>
      <c r="K48" s="28"/>
      <c r="L48" s="6"/>
      <c r="M48" s="6"/>
      <c r="N48" s="74" t="s">
        <v>35</v>
      </c>
      <c r="O48" s="75" t="s">
        <v>36</v>
      </c>
      <c r="P48" s="75" t="s">
        <v>37</v>
      </c>
      <c r="Q48" s="75" t="s">
        <v>38</v>
      </c>
      <c r="R48" s="75" t="s">
        <v>39</v>
      </c>
      <c r="S48" s="75" t="s">
        <v>40</v>
      </c>
      <c r="T48" s="75" t="s">
        <v>41</v>
      </c>
      <c r="U48" s="75" t="s">
        <v>42</v>
      </c>
      <c r="V48" s="75" t="s">
        <v>43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44</v>
      </c>
      <c r="O49" s="77">
        <f>W5</f>
        <v>0</v>
      </c>
      <c r="P49" s="78">
        <f>W5*0.6</f>
        <v>0</v>
      </c>
      <c r="Q49" s="77">
        <f>W5*0.5</f>
        <v>0</v>
      </c>
      <c r="R49" s="77">
        <f>W5*0.4</f>
        <v>0</v>
      </c>
      <c r="S49" s="77">
        <f>W5*0.3</f>
        <v>0</v>
      </c>
      <c r="T49" s="77">
        <f>W5*0.28</f>
        <v>0</v>
      </c>
      <c r="U49" s="77">
        <f>W5*0.27</f>
        <v>0</v>
      </c>
      <c r="V49" s="77">
        <f>W5*0.24</f>
        <v>0</v>
      </c>
    </row>
    <row r="50" spans="1:22" ht="15">
      <c r="A50" s="17">
        <v>46</v>
      </c>
      <c r="B50" s="18"/>
      <c r="C50" s="27"/>
      <c r="D50" s="27"/>
      <c r="E50" s="27"/>
      <c r="F50" s="20"/>
      <c r="G50" s="18"/>
      <c r="H50" s="18"/>
      <c r="I50" s="21"/>
      <c r="J50" s="28"/>
      <c r="K50" s="28"/>
      <c r="L50" s="6"/>
      <c r="M50" s="6"/>
      <c r="N50" s="76" t="s">
        <v>45</v>
      </c>
      <c r="O50" s="77"/>
      <c r="P50" s="77">
        <f>W5*0.4</f>
        <v>0</v>
      </c>
      <c r="Q50" s="77">
        <f>W5*0.3</f>
        <v>0</v>
      </c>
      <c r="R50" s="77">
        <f>W5*0.3</f>
        <v>0</v>
      </c>
      <c r="S50" s="77">
        <f>W5*0.25</f>
        <v>0</v>
      </c>
      <c r="T50" s="77">
        <f>W5*0.22</f>
        <v>0</v>
      </c>
      <c r="U50" s="77">
        <f>W5*0.2</f>
        <v>0</v>
      </c>
      <c r="V50" s="77">
        <f>W5*0.18</f>
        <v>0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46</v>
      </c>
      <c r="O51" s="77"/>
      <c r="P51" s="77"/>
      <c r="Q51" s="77">
        <f>W5*0.2</f>
        <v>0</v>
      </c>
      <c r="R51" s="77">
        <f>W5*0.2</f>
        <v>0</v>
      </c>
      <c r="S51" s="77">
        <f>W5*0.2</f>
        <v>0</v>
      </c>
      <c r="T51" s="77">
        <f>W5*0.18</f>
        <v>0</v>
      </c>
      <c r="U51" s="77">
        <f>W5*0.16</f>
        <v>0</v>
      </c>
      <c r="V51" s="77">
        <f>W5*0.15</f>
        <v>0</v>
      </c>
    </row>
    <row r="52" spans="1:22" ht="15">
      <c r="A52" s="17">
        <v>48</v>
      </c>
      <c r="B52" s="18"/>
      <c r="C52" s="17"/>
      <c r="D52" s="17"/>
      <c r="E52" s="17"/>
      <c r="F52" s="20"/>
      <c r="G52" s="18"/>
      <c r="H52" s="18"/>
      <c r="I52" s="21"/>
      <c r="J52" s="28"/>
      <c r="K52" s="28"/>
      <c r="L52" s="6"/>
      <c r="M52" s="6"/>
      <c r="N52" s="76" t="s">
        <v>47</v>
      </c>
      <c r="O52" s="77"/>
      <c r="P52" s="77"/>
      <c r="Q52" s="77"/>
      <c r="R52" s="77">
        <f>W5*0.1</f>
        <v>0</v>
      </c>
      <c r="S52" s="77">
        <f>W5*0.15</f>
        <v>0</v>
      </c>
      <c r="T52" s="77">
        <f>W5*0.14</f>
        <v>0</v>
      </c>
      <c r="U52" s="77">
        <f>W5*0.12</f>
        <v>0</v>
      </c>
      <c r="V52" s="77">
        <f>W5*0.12</f>
        <v>0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48</v>
      </c>
      <c r="O53" s="77"/>
      <c r="P53" s="77"/>
      <c r="Q53" s="77"/>
      <c r="R53" s="77"/>
      <c r="S53" s="77">
        <f>W5*0.1</f>
        <v>0</v>
      </c>
      <c r="T53" s="77">
        <f>W5*0.1</f>
        <v>0</v>
      </c>
      <c r="U53" s="77">
        <f>W5*0.1</f>
        <v>0</v>
      </c>
      <c r="V53" s="77">
        <f>W5*0.1</f>
        <v>0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49</v>
      </c>
      <c r="O54" s="77"/>
      <c r="P54" s="77"/>
      <c r="Q54" s="77"/>
      <c r="R54" s="77"/>
      <c r="S54" s="77"/>
      <c r="T54" s="77">
        <f>W5*0.08</f>
        <v>0</v>
      </c>
      <c r="U54" s="77">
        <f>W5*0.08</f>
        <v>0</v>
      </c>
      <c r="V54" s="77">
        <f>W5*0.08</f>
        <v>0</v>
      </c>
    </row>
    <row r="55" spans="1:22" ht="15">
      <c r="A55" s="17">
        <v>51</v>
      </c>
      <c r="B55" s="17"/>
      <c r="C55" s="17"/>
      <c r="D55" s="17"/>
      <c r="E55" s="17"/>
      <c r="F55" s="20"/>
      <c r="G55" s="18"/>
      <c r="H55" s="18"/>
      <c r="I55" s="21"/>
      <c r="J55" s="28"/>
      <c r="K55" s="28"/>
      <c r="L55" s="6"/>
      <c r="M55" s="6"/>
      <c r="N55" s="76" t="s">
        <v>50</v>
      </c>
      <c r="O55" s="77"/>
      <c r="P55" s="77"/>
      <c r="Q55" s="77"/>
      <c r="R55" s="77"/>
      <c r="S55" s="77"/>
      <c r="T55" s="77"/>
      <c r="U55" s="77">
        <f>W5*0.07</f>
        <v>0</v>
      </c>
      <c r="V55" s="77">
        <f>W5*0.07</f>
        <v>0</v>
      </c>
    </row>
    <row r="56" spans="1:22" ht="15">
      <c r="A56" s="17">
        <v>52</v>
      </c>
      <c r="B56" s="18"/>
      <c r="C56" s="19"/>
      <c r="D56" s="19"/>
      <c r="E56" s="19"/>
      <c r="F56" s="20"/>
      <c r="G56" s="18"/>
      <c r="H56" s="18"/>
      <c r="I56" s="21"/>
      <c r="J56" s="28"/>
      <c r="K56" s="28"/>
      <c r="L56" s="6"/>
      <c r="M56" s="6"/>
      <c r="N56" s="79" t="s">
        <v>51</v>
      </c>
      <c r="O56" s="80"/>
      <c r="P56" s="80"/>
      <c r="Q56" s="80"/>
      <c r="R56" s="80"/>
      <c r="S56" s="80"/>
      <c r="T56" s="80"/>
      <c r="U56" s="80"/>
      <c r="V56" s="80">
        <f>W5*0.06</f>
        <v>0</v>
      </c>
    </row>
    <row r="57" spans="1:22" ht="15">
      <c r="A57" s="17">
        <v>53</v>
      </c>
      <c r="B57" s="17"/>
      <c r="C57" s="19"/>
      <c r="D57" s="19"/>
      <c r="E57" s="19"/>
      <c r="F57" s="20"/>
      <c r="G57" s="18"/>
      <c r="H57" s="18"/>
      <c r="I57" s="21"/>
      <c r="J57" s="28"/>
      <c r="K57" s="28"/>
      <c r="L57" s="6"/>
      <c r="M57" s="6"/>
      <c r="N57" s="73" t="s">
        <v>52</v>
      </c>
      <c r="O57" s="77">
        <f aca="true" t="shared" si="3" ref="O57:V57">SUM(O49:O56)</f>
        <v>0</v>
      </c>
      <c r="P57" s="77">
        <f t="shared" si="3"/>
        <v>0</v>
      </c>
      <c r="Q57" s="77">
        <f t="shared" si="3"/>
        <v>0</v>
      </c>
      <c r="R57" s="77">
        <f t="shared" si="3"/>
        <v>0</v>
      </c>
      <c r="S57" s="77">
        <f t="shared" si="3"/>
        <v>0</v>
      </c>
      <c r="T57" s="77">
        <f t="shared" si="3"/>
        <v>0</v>
      </c>
      <c r="U57" s="77">
        <f t="shared" si="3"/>
        <v>0</v>
      </c>
      <c r="V57" s="77">
        <f t="shared" si="3"/>
        <v>0</v>
      </c>
    </row>
    <row r="58" spans="1:14" ht="15">
      <c r="A58" s="17">
        <v>54</v>
      </c>
      <c r="B58" s="18"/>
      <c r="C58" s="19"/>
      <c r="D58" s="19"/>
      <c r="E58" s="19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8"/>
      <c r="C59" s="19"/>
      <c r="D59" s="19"/>
      <c r="E59" s="19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9"/>
      <c r="D60" s="19"/>
      <c r="E60" s="19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8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8"/>
      <c r="C62" s="19"/>
      <c r="D62" s="19"/>
      <c r="E62" s="19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8"/>
      <c r="C63" s="19"/>
      <c r="D63" s="19"/>
      <c r="E63" s="19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8"/>
      <c r="C64" s="19"/>
      <c r="D64" s="19"/>
      <c r="E64" s="19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8"/>
      <c r="C65" s="19"/>
      <c r="D65" s="19"/>
      <c r="E65" s="19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8"/>
      <c r="C69" s="19"/>
      <c r="D69" s="19"/>
      <c r="E69" s="19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8"/>
      <c r="C70" s="19"/>
      <c r="D70" s="19"/>
      <c r="E70" s="19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8"/>
      <c r="C71" s="19"/>
      <c r="D71" s="19"/>
      <c r="E71" s="19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8"/>
      <c r="C73" s="19"/>
      <c r="D73" s="19"/>
      <c r="E73" s="19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autoFilter ref="B4:I4">
    <sortState ref="B5:I114">
      <sortCondition sortBy="value" ref="B5:B114"/>
    </sortState>
  </autoFilter>
  <printOptions/>
  <pageMargins left="0.2" right="0.2" top="0.5" bottom="0.5" header="0.3" footer="0.3"/>
  <pageSetup horizontalDpi="300" verticalDpi="300" orientation="portrait" r:id="rId1"/>
  <headerFooter>
    <oddFooter>&amp;ROPEN BARRELS  8/29/2015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4"/>
  <sheetViews>
    <sheetView tabSelected="1" zoomScale="115" zoomScaleNormal="115" workbookViewId="0" topLeftCell="A1">
      <pane ySplit="4" topLeftCell="A5" activePane="bottomLeft" state="frozen"/>
      <selection pane="bottomLeft" activeCell="A1" sqref="A1:E15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1" max="11" width="6.7109375" style="0" customWidth="1"/>
    <col min="12" max="12" width="23.7109375" style="0" customWidth="1"/>
  </cols>
  <sheetData>
    <row r="1" spans="2:23" ht="18">
      <c r="B1" s="185" t="s">
        <v>155</v>
      </c>
      <c r="C1" s="187"/>
      <c r="E1" t="s">
        <v>102</v>
      </c>
      <c r="F1" s="2"/>
      <c r="G1" s="3"/>
      <c r="H1" s="3"/>
      <c r="I1" s="4" t="s">
        <v>103</v>
      </c>
      <c r="J1" s="5"/>
      <c r="K1" s="5"/>
      <c r="M1" s="29" t="s">
        <v>71</v>
      </c>
      <c r="T1" s="29" t="s">
        <v>24</v>
      </c>
      <c r="U1" s="30"/>
      <c r="V1" s="29" t="s">
        <v>25</v>
      </c>
      <c r="W1" s="30"/>
    </row>
    <row r="2" spans="1:22" ht="15.75">
      <c r="A2" s="6"/>
      <c r="B2" s="160" t="s">
        <v>62</v>
      </c>
      <c r="C2" s="160"/>
      <c r="E2" s="9" t="s">
        <v>57</v>
      </c>
      <c r="F2" s="82">
        <v>10</v>
      </c>
      <c r="H2" s="7"/>
      <c r="I2" s="81" t="s">
        <v>22</v>
      </c>
      <c r="J2" s="8"/>
      <c r="K2" s="8"/>
      <c r="L2" s="6"/>
      <c r="M2" s="29" t="s">
        <v>26</v>
      </c>
      <c r="Q2" s="31">
        <f>D3</f>
        <v>0</v>
      </c>
      <c r="T2" s="32" t="s">
        <v>27</v>
      </c>
      <c r="U2" s="33">
        <v>0.5</v>
      </c>
      <c r="V2" s="34">
        <f>Q6*0.5</f>
        <v>50</v>
      </c>
    </row>
    <row r="3" spans="1:22" ht="15.75">
      <c r="A3" s="6"/>
      <c r="C3" s="9" t="s">
        <v>59</v>
      </c>
      <c r="D3" s="129"/>
      <c r="E3" s="9" t="s">
        <v>0</v>
      </c>
      <c r="F3" s="128">
        <v>100</v>
      </c>
      <c r="G3" s="7"/>
      <c r="H3" s="7"/>
      <c r="I3" s="10"/>
      <c r="J3" s="8"/>
      <c r="K3" s="8"/>
      <c r="L3" s="6"/>
      <c r="M3" s="29" t="s">
        <v>28</v>
      </c>
      <c r="Q3" s="35">
        <f>F2</f>
        <v>10</v>
      </c>
      <c r="T3" s="36" t="s">
        <v>29</v>
      </c>
      <c r="U3" s="37">
        <v>0.3</v>
      </c>
      <c r="V3" s="38">
        <f>Q6*0.3</f>
        <v>30</v>
      </c>
    </row>
    <row r="4" spans="1:22" ht="15">
      <c r="A4" s="6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29" t="s">
        <v>56</v>
      </c>
      <c r="Q4" s="39">
        <f>Q2*Q3*0.7</f>
        <v>0</v>
      </c>
      <c r="T4" s="40" t="s">
        <v>30</v>
      </c>
      <c r="U4" s="41">
        <v>0.2</v>
      </c>
      <c r="V4" s="42">
        <f>Q6*0.2</f>
        <v>20</v>
      </c>
    </row>
    <row r="5" spans="1:22" ht="15">
      <c r="A5" s="17">
        <v>1</v>
      </c>
      <c r="B5" s="18">
        <v>1</v>
      </c>
      <c r="C5" s="19" t="s">
        <v>161</v>
      </c>
      <c r="D5" s="19" t="s">
        <v>144</v>
      </c>
      <c r="E5" s="19" t="s">
        <v>162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M5" s="29" t="s">
        <v>31</v>
      </c>
      <c r="Q5" s="35">
        <f>F3</f>
        <v>100</v>
      </c>
      <c r="T5" s="94"/>
      <c r="U5" s="95"/>
      <c r="V5" s="96"/>
    </row>
    <row r="6" spans="1:22" ht="15">
      <c r="A6" s="17">
        <v>2</v>
      </c>
      <c r="B6" s="18">
        <v>2</v>
      </c>
      <c r="C6" s="19" t="s">
        <v>187</v>
      </c>
      <c r="D6" s="19" t="s">
        <v>170</v>
      </c>
      <c r="E6" s="19" t="s">
        <v>188</v>
      </c>
      <c r="F6" s="20"/>
      <c r="G6" s="18"/>
      <c r="H6" s="18"/>
      <c r="I6" s="21"/>
      <c r="J6" s="22" t="s">
        <v>12</v>
      </c>
      <c r="K6" s="26">
        <f>K5+1</f>
        <v>1</v>
      </c>
      <c r="L6" s="24" t="s">
        <v>15</v>
      </c>
      <c r="M6" s="29" t="s">
        <v>33</v>
      </c>
      <c r="Q6" s="46">
        <f>SUM(Q4:Q5)</f>
        <v>100</v>
      </c>
      <c r="U6" s="47">
        <f>SUM(U2:U5)</f>
        <v>1</v>
      </c>
      <c r="V6" s="48">
        <f>SUM(V2:V5)</f>
        <v>100</v>
      </c>
    </row>
    <row r="7" spans="1:12" ht="15">
      <c r="A7" s="17">
        <v>3</v>
      </c>
      <c r="B7" s="18">
        <v>3</v>
      </c>
      <c r="C7" s="19" t="s">
        <v>199</v>
      </c>
      <c r="D7" s="19" t="s">
        <v>200</v>
      </c>
      <c r="E7" s="19" t="s">
        <v>201</v>
      </c>
      <c r="F7" s="20"/>
      <c r="G7" s="18"/>
      <c r="H7" s="18"/>
      <c r="I7" s="21"/>
      <c r="J7" s="22" t="s">
        <v>14</v>
      </c>
      <c r="K7" s="26">
        <f>K5+2</f>
        <v>2</v>
      </c>
      <c r="L7" s="24" t="s">
        <v>17</v>
      </c>
    </row>
    <row r="8" spans="1:21" ht="15">
      <c r="A8" s="17">
        <v>4</v>
      </c>
      <c r="B8" s="18">
        <v>4</v>
      </c>
      <c r="C8" s="19" t="s">
        <v>195</v>
      </c>
      <c r="D8" s="19" t="s">
        <v>196</v>
      </c>
      <c r="E8" s="19" t="s">
        <v>197</v>
      </c>
      <c r="F8" s="20"/>
      <c r="G8" s="18"/>
      <c r="H8" s="18"/>
      <c r="I8" s="21"/>
      <c r="J8" s="22"/>
      <c r="M8" s="49" t="s">
        <v>34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>
        <v>5</v>
      </c>
      <c r="C9" s="19" t="s">
        <v>207</v>
      </c>
      <c r="D9" s="19" t="s">
        <v>208</v>
      </c>
      <c r="E9" s="19" t="s">
        <v>209</v>
      </c>
      <c r="F9" s="20"/>
      <c r="G9" s="18"/>
      <c r="H9" s="18"/>
      <c r="I9" s="21"/>
      <c r="J9" s="28"/>
      <c r="K9" s="28"/>
      <c r="L9" s="6"/>
      <c r="M9" s="50" t="s">
        <v>35</v>
      </c>
      <c r="N9" s="147" t="s">
        <v>36</v>
      </c>
      <c r="O9" s="147" t="s">
        <v>37</v>
      </c>
      <c r="P9" s="147" t="s">
        <v>38</v>
      </c>
      <c r="Q9" s="147" t="s">
        <v>39</v>
      </c>
      <c r="R9" s="147" t="s">
        <v>40</v>
      </c>
      <c r="S9" s="147" t="s">
        <v>41</v>
      </c>
      <c r="T9" s="147" t="s">
        <v>99</v>
      </c>
      <c r="U9" s="147" t="s">
        <v>43</v>
      </c>
    </row>
    <row r="10" spans="1:21" ht="15">
      <c r="A10" s="17">
        <v>6</v>
      </c>
      <c r="B10" s="18">
        <v>6</v>
      </c>
      <c r="C10" s="19" t="s">
        <v>161</v>
      </c>
      <c r="D10" s="19" t="s">
        <v>144</v>
      </c>
      <c r="E10" s="17" t="s">
        <v>163</v>
      </c>
      <c r="F10" s="20"/>
      <c r="G10" s="18"/>
      <c r="H10" s="18"/>
      <c r="I10" s="21"/>
      <c r="J10" s="28"/>
      <c r="K10" s="28"/>
      <c r="L10" s="6"/>
      <c r="M10" s="49" t="s">
        <v>44</v>
      </c>
      <c r="N10" s="52">
        <f>V2</f>
        <v>50</v>
      </c>
      <c r="O10" s="97">
        <f>V2*0.6</f>
        <v>30</v>
      </c>
      <c r="P10" s="52">
        <f>V2*0.5</f>
        <v>25</v>
      </c>
      <c r="Q10" s="52">
        <f>V2*0.4</f>
        <v>20</v>
      </c>
      <c r="R10" s="52">
        <f>V2*0.3</f>
        <v>15</v>
      </c>
      <c r="S10" s="52">
        <f>V2*0.28</f>
        <v>14.000000000000002</v>
      </c>
      <c r="T10" s="52">
        <f>V2*0.27</f>
        <v>13.5</v>
      </c>
      <c r="U10" s="52">
        <f>V2*0.24</f>
        <v>12</v>
      </c>
    </row>
    <row r="11" spans="1:21" ht="15">
      <c r="A11" s="17">
        <v>7</v>
      </c>
      <c r="B11" s="18">
        <v>7</v>
      </c>
      <c r="C11" s="19" t="s">
        <v>222</v>
      </c>
      <c r="D11" s="19" t="s">
        <v>223</v>
      </c>
      <c r="E11" s="19" t="s">
        <v>224</v>
      </c>
      <c r="F11" s="20"/>
      <c r="G11" s="18"/>
      <c r="H11" s="18"/>
      <c r="I11" s="21"/>
      <c r="J11" s="28" t="s">
        <v>18</v>
      </c>
      <c r="K11" s="28"/>
      <c r="M11" s="49" t="s">
        <v>45</v>
      </c>
      <c r="N11" s="52"/>
      <c r="O11" s="52">
        <f>V2*0.4</f>
        <v>20</v>
      </c>
      <c r="P11" s="52">
        <f>V2*0.3</f>
        <v>15</v>
      </c>
      <c r="Q11" s="52">
        <f>V2*0.3</f>
        <v>15</v>
      </c>
      <c r="R11" s="52">
        <f>V2*0.25</f>
        <v>12.5</v>
      </c>
      <c r="S11" s="52">
        <f>V2*0.22</f>
        <v>11</v>
      </c>
      <c r="T11" s="52">
        <f>V2*0.2</f>
        <v>10</v>
      </c>
      <c r="U11" s="52">
        <f>V2*0.18</f>
        <v>9</v>
      </c>
    </row>
    <row r="12" spans="1:21" ht="15">
      <c r="A12" s="17">
        <v>8</v>
      </c>
      <c r="B12" s="18"/>
      <c r="C12" s="19"/>
      <c r="D12" s="19"/>
      <c r="E12" s="19"/>
      <c r="F12" s="20"/>
      <c r="G12" s="18"/>
      <c r="H12" s="18"/>
      <c r="I12" s="21"/>
      <c r="J12" s="28" t="s">
        <v>19</v>
      </c>
      <c r="K12" s="28"/>
      <c r="M12" s="49" t="s">
        <v>46</v>
      </c>
      <c r="N12" s="52"/>
      <c r="O12" s="52"/>
      <c r="P12" s="52">
        <f>V2*0.2</f>
        <v>10</v>
      </c>
      <c r="Q12" s="52">
        <f>V2*0.2</f>
        <v>10</v>
      </c>
      <c r="R12" s="52">
        <f>V2*0.2</f>
        <v>10</v>
      </c>
      <c r="S12" s="52">
        <f>V2*0.18</f>
        <v>9</v>
      </c>
      <c r="T12" s="52">
        <f>V2*0.16</f>
        <v>8</v>
      </c>
      <c r="U12" s="52">
        <f>V2*0.15</f>
        <v>7.5</v>
      </c>
    </row>
    <row r="13" spans="1:21" ht="15">
      <c r="A13" s="17">
        <v>9</v>
      </c>
      <c r="B13" s="18"/>
      <c r="C13" s="19"/>
      <c r="D13" s="19"/>
      <c r="E13" s="19"/>
      <c r="F13" s="20"/>
      <c r="G13" s="18"/>
      <c r="H13" s="18"/>
      <c r="I13" s="21"/>
      <c r="J13" s="28" t="s">
        <v>20</v>
      </c>
      <c r="K13" s="28"/>
      <c r="M13" s="49" t="s">
        <v>47</v>
      </c>
      <c r="N13" s="52"/>
      <c r="O13" s="52"/>
      <c r="P13" s="52"/>
      <c r="Q13" s="52">
        <f>V2*0.1</f>
        <v>5</v>
      </c>
      <c r="R13" s="52">
        <f>V2*0.15</f>
        <v>7.5</v>
      </c>
      <c r="S13" s="52">
        <f>V2*0.14</f>
        <v>7.000000000000001</v>
      </c>
      <c r="T13" s="52">
        <f>V2*0.12</f>
        <v>6</v>
      </c>
      <c r="U13" s="52">
        <f>V2*0.12</f>
        <v>6</v>
      </c>
    </row>
    <row r="14" spans="1:21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21</v>
      </c>
      <c r="K14" s="28"/>
      <c r="M14" s="49" t="s">
        <v>48</v>
      </c>
      <c r="N14" s="52"/>
      <c r="O14" s="52"/>
      <c r="P14" s="52"/>
      <c r="Q14" s="52"/>
      <c r="R14" s="52">
        <f>V2*0.1</f>
        <v>5</v>
      </c>
      <c r="S14" s="52">
        <f>V2*0.1</f>
        <v>5</v>
      </c>
      <c r="T14" s="52">
        <f>V2*0.1</f>
        <v>5</v>
      </c>
      <c r="U14" s="52">
        <f>V2*0.1</f>
        <v>5</v>
      </c>
    </row>
    <row r="15" spans="1:21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49" t="s">
        <v>49</v>
      </c>
      <c r="N15" s="52"/>
      <c r="O15" s="52"/>
      <c r="P15" s="52"/>
      <c r="Q15" s="52"/>
      <c r="R15" s="52"/>
      <c r="S15" s="52">
        <f>V2*0.08</f>
        <v>4</v>
      </c>
      <c r="T15" s="52">
        <f>V2*0.08</f>
        <v>4</v>
      </c>
      <c r="U15" s="52">
        <f>V2*0.08</f>
        <v>4</v>
      </c>
    </row>
    <row r="16" spans="1:21" ht="15">
      <c r="A16" s="17">
        <v>12</v>
      </c>
      <c r="B16" s="18"/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49" t="s">
        <v>50</v>
      </c>
      <c r="N16" s="52"/>
      <c r="O16" s="52"/>
      <c r="P16" s="52"/>
      <c r="Q16" s="52"/>
      <c r="R16" s="52"/>
      <c r="S16" s="52"/>
      <c r="T16" s="52">
        <f>V2*0.07</f>
        <v>3.5000000000000004</v>
      </c>
      <c r="U16" s="52">
        <f>V2*0.07</f>
        <v>3.5000000000000004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51</v>
      </c>
      <c r="N17" s="55"/>
      <c r="O17" s="55"/>
      <c r="P17" s="55"/>
      <c r="Q17" s="55"/>
      <c r="R17" s="55"/>
      <c r="S17" s="55"/>
      <c r="T17" s="55"/>
      <c r="U17" s="55">
        <f>V2*0.06</f>
        <v>3</v>
      </c>
    </row>
    <row r="18" spans="1:21" ht="15">
      <c r="A18" s="17">
        <v>14</v>
      </c>
      <c r="B18" s="18"/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56" t="s">
        <v>52</v>
      </c>
      <c r="N18" s="52">
        <f aca="true" t="shared" si="0" ref="N18:U18">SUM(N10:N17)</f>
        <v>50</v>
      </c>
      <c r="O18" s="52">
        <f t="shared" si="0"/>
        <v>50</v>
      </c>
      <c r="P18" s="52">
        <f t="shared" si="0"/>
        <v>50</v>
      </c>
      <c r="Q18" s="52">
        <f t="shared" si="0"/>
        <v>50</v>
      </c>
      <c r="R18" s="52">
        <f t="shared" si="0"/>
        <v>50</v>
      </c>
      <c r="S18" s="52">
        <f t="shared" si="0"/>
        <v>50</v>
      </c>
      <c r="T18" s="52">
        <f t="shared" si="0"/>
        <v>50</v>
      </c>
      <c r="U18" s="52">
        <f t="shared" si="0"/>
        <v>50</v>
      </c>
    </row>
    <row r="19" spans="1:21" ht="15">
      <c r="A19" s="17">
        <v>15</v>
      </c>
      <c r="B19" s="18"/>
      <c r="C19" s="19"/>
      <c r="D19" s="19"/>
      <c r="E19" s="27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53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35</v>
      </c>
      <c r="N22" s="146" t="s">
        <v>36</v>
      </c>
      <c r="O22" s="146" t="s">
        <v>37</v>
      </c>
      <c r="P22" s="146" t="s">
        <v>38</v>
      </c>
      <c r="Q22" s="146" t="s">
        <v>39</v>
      </c>
      <c r="R22" s="146" t="s">
        <v>40</v>
      </c>
      <c r="S22" s="146" t="s">
        <v>41</v>
      </c>
      <c r="T22" s="146" t="s">
        <v>99</v>
      </c>
      <c r="U22" s="146" t="s">
        <v>43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44</v>
      </c>
      <c r="N23" s="61">
        <f>V3</f>
        <v>30</v>
      </c>
      <c r="O23" s="98">
        <f>V3*0.6</f>
        <v>18</v>
      </c>
      <c r="P23" s="61">
        <f>V3*0.5</f>
        <v>15</v>
      </c>
      <c r="Q23" s="61">
        <f>V3*0.4</f>
        <v>12</v>
      </c>
      <c r="R23" s="61">
        <f>V3*0.3</f>
        <v>9</v>
      </c>
      <c r="S23" s="61">
        <f>V3*0.28</f>
        <v>8.4</v>
      </c>
      <c r="T23" s="61">
        <f>V3*0.27</f>
        <v>8.100000000000001</v>
      </c>
      <c r="U23" s="61">
        <f>V3*0.24</f>
        <v>7.199999999999999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45</v>
      </c>
      <c r="N24" s="61"/>
      <c r="O24" s="61">
        <f>V3*0.4</f>
        <v>12</v>
      </c>
      <c r="P24" s="61">
        <f>V3*0.3</f>
        <v>9</v>
      </c>
      <c r="Q24" s="61">
        <f>V3*0.3</f>
        <v>9</v>
      </c>
      <c r="R24" s="61">
        <f>V3*0.25</f>
        <v>7.5</v>
      </c>
      <c r="S24" s="61">
        <f>V3*0.22</f>
        <v>6.6</v>
      </c>
      <c r="T24" s="61">
        <f>V3*0.2</f>
        <v>6</v>
      </c>
      <c r="U24" s="61">
        <f>V3*0.18</f>
        <v>5.3999999999999995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46</v>
      </c>
      <c r="N25" s="61"/>
      <c r="O25" s="61"/>
      <c r="P25" s="61">
        <f>V3*0.2</f>
        <v>6</v>
      </c>
      <c r="Q25" s="61">
        <f>V3*0.2</f>
        <v>6</v>
      </c>
      <c r="R25" s="61">
        <f>V3*0.2</f>
        <v>6</v>
      </c>
      <c r="S25" s="61">
        <f>V3*0.18</f>
        <v>5.3999999999999995</v>
      </c>
      <c r="T25" s="61">
        <f>V3*0.16</f>
        <v>4.8</v>
      </c>
      <c r="U25" s="61">
        <f>V3*0.15</f>
        <v>4.5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47</v>
      </c>
      <c r="N26" s="61"/>
      <c r="O26" s="61"/>
      <c r="P26" s="61"/>
      <c r="Q26" s="61">
        <f>V3*0.1</f>
        <v>3</v>
      </c>
      <c r="R26" s="61">
        <f>V3*0.15</f>
        <v>4.5</v>
      </c>
      <c r="S26" s="61">
        <f>V3*0.14</f>
        <v>4.2</v>
      </c>
      <c r="T26" s="61">
        <f>V3*0.12</f>
        <v>3.5999999999999996</v>
      </c>
      <c r="U26" s="61">
        <f>V3*0.12</f>
        <v>3.5999999999999996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48</v>
      </c>
      <c r="N27" s="61"/>
      <c r="O27" s="61"/>
      <c r="P27" s="61"/>
      <c r="Q27" s="61"/>
      <c r="R27" s="61">
        <f>V3*0.1</f>
        <v>3</v>
      </c>
      <c r="S27" s="61">
        <f>V3*0.1</f>
        <v>3</v>
      </c>
      <c r="T27" s="61">
        <f>V3*0.1</f>
        <v>3</v>
      </c>
      <c r="U27" s="61">
        <f>V3*0.1</f>
        <v>3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49</v>
      </c>
      <c r="N28" s="61"/>
      <c r="O28" s="61"/>
      <c r="P28" s="61"/>
      <c r="Q28" s="61"/>
      <c r="R28" s="61"/>
      <c r="S28" s="61">
        <f>V3*0.08</f>
        <v>2.4</v>
      </c>
      <c r="T28" s="61">
        <f>V3*0.08</f>
        <v>2.4</v>
      </c>
      <c r="U28" s="61">
        <f>V3*0.08</f>
        <v>2.4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50</v>
      </c>
      <c r="N29" s="61"/>
      <c r="O29" s="61"/>
      <c r="P29" s="61"/>
      <c r="Q29" s="61"/>
      <c r="R29" s="61"/>
      <c r="S29" s="61"/>
      <c r="T29" s="61">
        <f>V3*0.07</f>
        <v>2.1</v>
      </c>
      <c r="U29" s="61">
        <f>V3*0.07</f>
        <v>2.1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51</v>
      </c>
      <c r="N30" s="64"/>
      <c r="O30" s="64"/>
      <c r="P30" s="64"/>
      <c r="Q30" s="64"/>
      <c r="R30" s="64"/>
      <c r="S30" s="64"/>
      <c r="T30" s="64"/>
      <c r="U30" s="64">
        <f>V3*0.06</f>
        <v>1.7999999999999998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52</v>
      </c>
      <c r="N31" s="61">
        <f aca="true" t="shared" si="1" ref="N31:U31">SUM(N23:N30)</f>
        <v>30</v>
      </c>
      <c r="O31" s="61">
        <f t="shared" si="1"/>
        <v>30</v>
      </c>
      <c r="P31" s="61">
        <f t="shared" si="1"/>
        <v>30</v>
      </c>
      <c r="Q31" s="61">
        <f t="shared" si="1"/>
        <v>30</v>
      </c>
      <c r="R31" s="61">
        <f t="shared" si="1"/>
        <v>30</v>
      </c>
      <c r="S31" s="61">
        <f t="shared" si="1"/>
        <v>29.999999999999996</v>
      </c>
      <c r="T31" s="61">
        <f t="shared" si="1"/>
        <v>30</v>
      </c>
      <c r="U31" s="61">
        <f t="shared" si="1"/>
        <v>29.999999999999996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54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35</v>
      </c>
      <c r="N35" s="67" t="s">
        <v>63</v>
      </c>
      <c r="O35" s="67" t="s">
        <v>64</v>
      </c>
      <c r="P35" s="67" t="s">
        <v>65</v>
      </c>
      <c r="Q35" s="67" t="s">
        <v>66</v>
      </c>
      <c r="R35" s="67" t="s">
        <v>67</v>
      </c>
      <c r="S35" s="67" t="s">
        <v>68</v>
      </c>
      <c r="T35" s="67" t="s">
        <v>69</v>
      </c>
      <c r="U35" s="67" t="s">
        <v>70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44</v>
      </c>
      <c r="N36" s="69">
        <f>V4</f>
        <v>20</v>
      </c>
      <c r="O36" s="99">
        <f>V4*0.6</f>
        <v>12</v>
      </c>
      <c r="P36" s="69">
        <f>V4*0.5</f>
        <v>10</v>
      </c>
      <c r="Q36" s="69">
        <f>V4*0.4</f>
        <v>8</v>
      </c>
      <c r="R36" s="69">
        <f>V4*0.3</f>
        <v>6</v>
      </c>
      <c r="S36" s="69">
        <f>V4*0.28</f>
        <v>5.6000000000000005</v>
      </c>
      <c r="T36" s="69">
        <f>V4*0.27</f>
        <v>5.4</v>
      </c>
      <c r="U36" s="69">
        <f>V4*0.24</f>
        <v>4.8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45</v>
      </c>
      <c r="N37" s="69"/>
      <c r="O37" s="69">
        <f>V4*0.4</f>
        <v>8</v>
      </c>
      <c r="P37" s="69">
        <f>V4*0.3</f>
        <v>6</v>
      </c>
      <c r="Q37" s="69">
        <f>V4*0.3</f>
        <v>6</v>
      </c>
      <c r="R37" s="69">
        <f>V4*0.25</f>
        <v>5</v>
      </c>
      <c r="S37" s="69">
        <f>V4*0.22</f>
        <v>4.4</v>
      </c>
      <c r="T37" s="69">
        <f>V4*0.2</f>
        <v>4</v>
      </c>
      <c r="U37" s="69">
        <f>V4*0.18</f>
        <v>3.5999999999999996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46</v>
      </c>
      <c r="N38" s="69"/>
      <c r="O38" s="69"/>
      <c r="P38" s="69">
        <f>V4*0.2</f>
        <v>4</v>
      </c>
      <c r="Q38" s="69">
        <f>V4*0.2</f>
        <v>4</v>
      </c>
      <c r="R38" s="69">
        <f>V4*0.2</f>
        <v>4</v>
      </c>
      <c r="S38" s="69">
        <f>V4*0.18</f>
        <v>3.5999999999999996</v>
      </c>
      <c r="T38" s="69">
        <f>V4*0.16</f>
        <v>3.2</v>
      </c>
      <c r="U38" s="69">
        <f>V4*0.15</f>
        <v>3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47</v>
      </c>
      <c r="N39" s="69"/>
      <c r="O39" s="69"/>
      <c r="P39" s="69"/>
      <c r="Q39" s="69">
        <f>V4*0.1</f>
        <v>2</v>
      </c>
      <c r="R39" s="69">
        <f>V4*0.15</f>
        <v>3</v>
      </c>
      <c r="S39" s="69">
        <f>V4*0.14</f>
        <v>2.8000000000000003</v>
      </c>
      <c r="T39" s="69">
        <f>V4*0.12</f>
        <v>2.4</v>
      </c>
      <c r="U39" s="69">
        <f>V4*0.12</f>
        <v>2.4</v>
      </c>
    </row>
    <row r="40" spans="1:21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8" t="s">
        <v>48</v>
      </c>
      <c r="N40" s="69"/>
      <c r="O40" s="69"/>
      <c r="P40" s="69"/>
      <c r="Q40" s="69"/>
      <c r="R40" s="69">
        <f>V4*0.1</f>
        <v>2</v>
      </c>
      <c r="S40" s="69">
        <f>V4*0.1</f>
        <v>2</v>
      </c>
      <c r="T40" s="69">
        <f>V4*0.1</f>
        <v>2</v>
      </c>
      <c r="U40" s="69">
        <f>V4*0.1</f>
        <v>2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49</v>
      </c>
      <c r="N41" s="69"/>
      <c r="O41" s="69"/>
      <c r="P41" s="69"/>
      <c r="Q41" s="69"/>
      <c r="R41" s="69"/>
      <c r="S41" s="69">
        <f>V4*0.08</f>
        <v>1.6</v>
      </c>
      <c r="T41" s="69">
        <f>V4*0.08</f>
        <v>1.6</v>
      </c>
      <c r="U41" s="69">
        <f>V4*0.08</f>
        <v>1.6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50</v>
      </c>
      <c r="N42" s="69"/>
      <c r="O42" s="69"/>
      <c r="P42" s="69"/>
      <c r="Q42" s="69"/>
      <c r="R42" s="69"/>
      <c r="S42" s="69"/>
      <c r="T42" s="69">
        <f>V4*0.07</f>
        <v>1.4000000000000001</v>
      </c>
      <c r="U42" s="69">
        <f>V4*0.07</f>
        <v>1.4000000000000001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51</v>
      </c>
      <c r="N43" s="72"/>
      <c r="O43" s="72"/>
      <c r="P43" s="72"/>
      <c r="Q43" s="72"/>
      <c r="R43" s="72"/>
      <c r="S43" s="72"/>
      <c r="T43" s="72"/>
      <c r="U43" s="72">
        <f>V4*0.06</f>
        <v>1.2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52</v>
      </c>
      <c r="N44" s="69">
        <f aca="true" t="shared" si="2" ref="N44:U44">SUM(N36:N43)</f>
        <v>20</v>
      </c>
      <c r="O44" s="69">
        <f t="shared" si="2"/>
        <v>20</v>
      </c>
      <c r="P44" s="69">
        <f t="shared" si="2"/>
        <v>20</v>
      </c>
      <c r="Q44" s="69">
        <f t="shared" si="2"/>
        <v>20</v>
      </c>
      <c r="R44" s="69">
        <f t="shared" si="2"/>
        <v>20</v>
      </c>
      <c r="S44" s="69">
        <f t="shared" si="2"/>
        <v>20</v>
      </c>
      <c r="T44" s="69">
        <f t="shared" si="2"/>
        <v>20</v>
      </c>
      <c r="U44" s="69">
        <f t="shared" si="2"/>
        <v>19.999999999999996</v>
      </c>
    </row>
    <row r="45" spans="1:1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</row>
    <row r="46" spans="1:1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</row>
    <row r="47" spans="1:1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</row>
    <row r="48" spans="1:1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</row>
    <row r="49" spans="1:1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</row>
    <row r="50" spans="1:1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</row>
    <row r="51" spans="1:1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</row>
    <row r="52" spans="1:1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</row>
    <row r="53" spans="1:1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</row>
    <row r="54" spans="1:1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</row>
    <row r="55" spans="1:1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</row>
    <row r="56" spans="1:1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</row>
    <row r="57" spans="1:1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</row>
    <row r="58" spans="1:12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</row>
    <row r="59" spans="1:12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</row>
    <row r="60" spans="1:12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</row>
    <row r="61" spans="1:12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</row>
    <row r="62" spans="1:12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</row>
    <row r="63" spans="1:12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</row>
    <row r="64" spans="1:12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</row>
    <row r="65" spans="1:12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</row>
    <row r="66" spans="1:12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</row>
    <row r="67" spans="1:12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</row>
    <row r="68" spans="1:12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</row>
    <row r="69" spans="1:12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</row>
    <row r="70" spans="1:12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</row>
    <row r="71" spans="1:12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</row>
    <row r="72" spans="1:12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</row>
    <row r="73" spans="1:12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</row>
    <row r="74" spans="1:12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</row>
    <row r="75" spans="1:12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</row>
    <row r="76" spans="1:12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autoFilter ref="B4:I4">
    <sortState ref="B5:I114">
      <sortCondition sortBy="value" ref="B5:B114"/>
    </sortState>
  </autoFilter>
  <printOptions/>
  <pageMargins left="0.2" right="0.2" top="0.5" bottom="0.5" header="0.3" footer="0.3"/>
  <pageSetup horizontalDpi="300" verticalDpi="300" orientation="portrait" r:id="rId1"/>
  <colBreaks count="1" manualBreakCount="1">
    <brk id="1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4"/>
  <sheetViews>
    <sheetView zoomScale="107" zoomScaleNormal="107" workbookViewId="0" topLeftCell="A15">
      <selection activeCell="A1" sqref="A1:E27"/>
    </sheetView>
  </sheetViews>
  <sheetFormatPr defaultColWidth="9.140625" defaultRowHeight="15"/>
  <cols>
    <col min="1" max="1" width="5.00390625" style="0" customWidth="1"/>
    <col min="2" max="2" width="4.57421875" style="0" customWidth="1"/>
    <col min="3" max="3" width="17.8515625" style="0" customWidth="1"/>
    <col min="4" max="4" width="18.8515625" style="0" customWidth="1"/>
    <col min="5" max="5" width="26.421875" style="0" bestFit="1" customWidth="1"/>
    <col min="6" max="6" width="10.421875" style="0" customWidth="1"/>
    <col min="8" max="8" width="6.851562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1:24" ht="18">
      <c r="A1" s="5"/>
      <c r="B1" s="185" t="s">
        <v>155</v>
      </c>
      <c r="C1" s="186"/>
      <c r="D1" s="5"/>
      <c r="E1" s="5"/>
      <c r="F1" s="152"/>
      <c r="G1" s="154"/>
      <c r="H1" s="154"/>
      <c r="I1" s="155" t="s">
        <v>103</v>
      </c>
      <c r="J1" s="5"/>
      <c r="K1" s="5"/>
      <c r="N1" s="29" t="s">
        <v>23</v>
      </c>
      <c r="U1" s="29" t="s">
        <v>24</v>
      </c>
      <c r="V1" s="30"/>
      <c r="W1" s="29" t="s">
        <v>25</v>
      </c>
      <c r="X1" s="30"/>
    </row>
    <row r="2" spans="1:23" ht="15.75">
      <c r="A2" s="6"/>
      <c r="B2" s="100" t="s">
        <v>77</v>
      </c>
      <c r="C2" s="100"/>
      <c r="E2" s="9" t="s">
        <v>57</v>
      </c>
      <c r="F2" s="82">
        <v>25</v>
      </c>
      <c r="H2" s="7"/>
      <c r="I2" s="81" t="s">
        <v>22</v>
      </c>
      <c r="J2" s="8"/>
      <c r="K2" s="8"/>
      <c r="L2" s="6"/>
      <c r="M2" s="6"/>
      <c r="N2" s="29" t="s">
        <v>26</v>
      </c>
      <c r="R2" s="31">
        <f>D3</f>
        <v>0</v>
      </c>
      <c r="U2" s="32" t="s">
        <v>27</v>
      </c>
      <c r="V2" s="33">
        <v>0.4</v>
      </c>
      <c r="W2" s="34">
        <f>R6*0.4</f>
        <v>400</v>
      </c>
    </row>
    <row r="3" spans="1:23" ht="15.75">
      <c r="A3" s="28"/>
      <c r="B3" s="5"/>
      <c r="C3" s="150" t="s">
        <v>59</v>
      </c>
      <c r="D3" s="151"/>
      <c r="E3" s="150" t="s">
        <v>0</v>
      </c>
      <c r="F3" s="128">
        <v>1000</v>
      </c>
      <c r="G3" s="149"/>
      <c r="H3" s="149"/>
      <c r="I3" s="10"/>
      <c r="J3" s="8"/>
      <c r="K3" s="8"/>
      <c r="L3" s="6"/>
      <c r="M3" s="6"/>
      <c r="N3" s="29" t="s">
        <v>28</v>
      </c>
      <c r="R3" s="35">
        <f>F2</f>
        <v>25</v>
      </c>
      <c r="U3" s="36" t="s">
        <v>29</v>
      </c>
      <c r="V3" s="37">
        <v>0.3</v>
      </c>
      <c r="W3" s="38">
        <f>R6*0.3</f>
        <v>300</v>
      </c>
    </row>
    <row r="4" spans="1:23" ht="15">
      <c r="A4" s="28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6"/>
      <c r="N4" s="29" t="s">
        <v>56</v>
      </c>
      <c r="R4" s="39">
        <f>(R2*R3)*0.7</f>
        <v>0</v>
      </c>
      <c r="U4" s="40" t="s">
        <v>30</v>
      </c>
      <c r="V4" s="41">
        <v>0.2</v>
      </c>
      <c r="W4" s="42">
        <f>R6*0.2</f>
        <v>200</v>
      </c>
    </row>
    <row r="5" spans="1:23" ht="15">
      <c r="A5" s="17">
        <v>1</v>
      </c>
      <c r="B5" s="18">
        <v>1</v>
      </c>
      <c r="C5" s="19" t="s">
        <v>145</v>
      </c>
      <c r="D5" s="19" t="s">
        <v>157</v>
      </c>
      <c r="E5" s="19" t="s">
        <v>160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N5" s="29" t="s">
        <v>31</v>
      </c>
      <c r="R5" s="35">
        <f>F3</f>
        <v>1000</v>
      </c>
      <c r="U5" s="43" t="s">
        <v>32</v>
      </c>
      <c r="V5" s="44">
        <v>0.1</v>
      </c>
      <c r="W5" s="45">
        <f>R6*0.1</f>
        <v>100</v>
      </c>
    </row>
    <row r="6" spans="1:23" ht="15">
      <c r="A6" s="17">
        <v>2</v>
      </c>
      <c r="B6" s="18">
        <v>2</v>
      </c>
      <c r="C6" s="19" t="s">
        <v>165</v>
      </c>
      <c r="D6" s="19" t="s">
        <v>166</v>
      </c>
      <c r="E6" s="27" t="s">
        <v>167</v>
      </c>
      <c r="F6" s="20"/>
      <c r="G6" s="18"/>
      <c r="H6" s="18"/>
      <c r="I6" s="21"/>
      <c r="J6" s="22" t="s">
        <v>12</v>
      </c>
      <c r="K6" s="26">
        <f>K5+0.5</f>
        <v>0.5</v>
      </c>
      <c r="L6" s="24" t="s">
        <v>13</v>
      </c>
      <c r="M6" s="25"/>
      <c r="N6" s="29" t="s">
        <v>33</v>
      </c>
      <c r="R6" s="46">
        <f>SUM(R4:R5)</f>
        <v>1000</v>
      </c>
      <c r="V6" s="47">
        <f>SUM(V2:V5)</f>
        <v>0.9999999999999999</v>
      </c>
      <c r="W6" s="48">
        <f>SUM(W2:W5)</f>
        <v>1000</v>
      </c>
    </row>
    <row r="7" spans="1:13" ht="15">
      <c r="A7" s="17">
        <v>3</v>
      </c>
      <c r="B7" s="18">
        <v>3</v>
      </c>
      <c r="C7" s="17" t="s">
        <v>148</v>
      </c>
      <c r="D7" s="17" t="s">
        <v>212</v>
      </c>
      <c r="E7" s="17" t="s">
        <v>213</v>
      </c>
      <c r="F7" s="20"/>
      <c r="G7" s="18"/>
      <c r="H7" s="18"/>
      <c r="I7" s="21"/>
      <c r="J7" s="22" t="s">
        <v>14</v>
      </c>
      <c r="K7" s="26">
        <f>K5+1</f>
        <v>1</v>
      </c>
      <c r="L7" s="24" t="s">
        <v>15</v>
      </c>
      <c r="M7" s="25"/>
    </row>
    <row r="8" spans="1:22" ht="15">
      <c r="A8" s="17">
        <v>4</v>
      </c>
      <c r="B8" s="18">
        <v>4</v>
      </c>
      <c r="C8" s="19" t="s">
        <v>182</v>
      </c>
      <c r="D8" s="19" t="s">
        <v>180</v>
      </c>
      <c r="E8" s="19" t="s">
        <v>181</v>
      </c>
      <c r="F8" s="20"/>
      <c r="G8" s="18"/>
      <c r="H8" s="18"/>
      <c r="I8" s="21"/>
      <c r="J8" s="22" t="s">
        <v>16</v>
      </c>
      <c r="K8" s="26">
        <f>K5+2</f>
        <v>2</v>
      </c>
      <c r="L8" s="24" t="s">
        <v>17</v>
      </c>
      <c r="M8" s="25"/>
      <c r="N8" s="49" t="s">
        <v>34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5</v>
      </c>
      <c r="B9" s="18">
        <v>5</v>
      </c>
      <c r="C9" s="19" t="s">
        <v>176</v>
      </c>
      <c r="D9" s="19" t="s">
        <v>193</v>
      </c>
      <c r="E9" s="19" t="s">
        <v>194</v>
      </c>
      <c r="F9" s="20"/>
      <c r="G9" s="18"/>
      <c r="H9" s="18"/>
      <c r="I9" s="21"/>
      <c r="J9" s="28"/>
      <c r="K9" s="28"/>
      <c r="L9" s="6"/>
      <c r="M9" s="6"/>
      <c r="N9" s="50" t="s">
        <v>35</v>
      </c>
      <c r="O9" s="51" t="s">
        <v>36</v>
      </c>
      <c r="P9" s="51" t="s">
        <v>37</v>
      </c>
      <c r="Q9" s="51" t="s">
        <v>38</v>
      </c>
      <c r="R9" s="51" t="s">
        <v>39</v>
      </c>
      <c r="S9" s="51" t="s">
        <v>40</v>
      </c>
      <c r="T9" s="51" t="s">
        <v>41</v>
      </c>
      <c r="U9" s="51" t="s">
        <v>42</v>
      </c>
      <c r="V9" s="51" t="s">
        <v>43</v>
      </c>
    </row>
    <row r="10" spans="1:22" ht="15">
      <c r="A10" s="17">
        <v>6</v>
      </c>
      <c r="B10" s="18">
        <v>6</v>
      </c>
      <c r="C10" s="19" t="s">
        <v>218</v>
      </c>
      <c r="D10" s="19" t="s">
        <v>208</v>
      </c>
      <c r="E10" s="19" t="s">
        <v>217</v>
      </c>
      <c r="F10" s="20"/>
      <c r="G10" s="18"/>
      <c r="H10" s="18"/>
      <c r="I10" s="21"/>
      <c r="J10" s="28"/>
      <c r="K10" s="28"/>
      <c r="L10" s="6"/>
      <c r="M10" s="6"/>
      <c r="N10" s="49" t="s">
        <v>44</v>
      </c>
      <c r="O10" s="52">
        <f>W2</f>
        <v>400</v>
      </c>
      <c r="P10" s="53">
        <f>W2*0.6</f>
        <v>240</v>
      </c>
      <c r="Q10" s="52">
        <f>W2*0.5</f>
        <v>200</v>
      </c>
      <c r="R10" s="52">
        <f>W2*0.4</f>
        <v>160</v>
      </c>
      <c r="S10" s="52">
        <f>W2*0.3</f>
        <v>120</v>
      </c>
      <c r="T10" s="52">
        <f>W2*0.28</f>
        <v>112.00000000000001</v>
      </c>
      <c r="U10" s="52">
        <f>W2*0.27</f>
        <v>108</v>
      </c>
      <c r="V10" s="52">
        <f>W2*0.24</f>
        <v>96</v>
      </c>
    </row>
    <row r="11" spans="1:22" ht="15">
      <c r="A11" s="17">
        <v>7</v>
      </c>
      <c r="B11" s="18">
        <v>7</v>
      </c>
      <c r="C11" s="17" t="s">
        <v>219</v>
      </c>
      <c r="D11" s="17" t="s">
        <v>220</v>
      </c>
      <c r="E11" s="17" t="s">
        <v>221</v>
      </c>
      <c r="F11" s="20"/>
      <c r="G11" s="18"/>
      <c r="H11" s="18"/>
      <c r="I11" s="21"/>
      <c r="J11" s="28" t="s">
        <v>18</v>
      </c>
      <c r="K11" s="28"/>
      <c r="M11" s="6"/>
      <c r="N11" s="49" t="s">
        <v>45</v>
      </c>
      <c r="O11" s="52"/>
      <c r="P11" s="52">
        <f>W2*0.4</f>
        <v>160</v>
      </c>
      <c r="Q11" s="52">
        <f>W2*0.3</f>
        <v>120</v>
      </c>
      <c r="R11" s="52">
        <f>W2*0.3</f>
        <v>120</v>
      </c>
      <c r="S11" s="52">
        <f>W2*0.25</f>
        <v>100</v>
      </c>
      <c r="T11" s="52">
        <f>W2*0.22</f>
        <v>88</v>
      </c>
      <c r="U11" s="52">
        <f>W2*0.2</f>
        <v>80</v>
      </c>
      <c r="V11" s="52">
        <f>W2*0.18</f>
        <v>72</v>
      </c>
    </row>
    <row r="12" spans="1:22" ht="15">
      <c r="A12" s="17">
        <v>8</v>
      </c>
      <c r="B12" s="18">
        <v>8</v>
      </c>
      <c r="C12" s="19" t="s">
        <v>227</v>
      </c>
      <c r="D12" s="19" t="s">
        <v>174</v>
      </c>
      <c r="E12" s="19" t="s">
        <v>226</v>
      </c>
      <c r="F12" s="20"/>
      <c r="G12" s="18"/>
      <c r="H12" s="18"/>
      <c r="I12" s="21"/>
      <c r="J12" s="28" t="s">
        <v>19</v>
      </c>
      <c r="K12" s="28"/>
      <c r="M12" s="6"/>
      <c r="N12" s="49" t="s">
        <v>46</v>
      </c>
      <c r="O12" s="52"/>
      <c r="P12" s="52"/>
      <c r="Q12" s="52">
        <f>W2*0.2</f>
        <v>80</v>
      </c>
      <c r="R12" s="52">
        <f>W2*0.2</f>
        <v>80</v>
      </c>
      <c r="S12" s="52">
        <f>W2*0.2</f>
        <v>80</v>
      </c>
      <c r="T12" s="52">
        <f>W2*0.18</f>
        <v>72</v>
      </c>
      <c r="U12" s="52">
        <f>W2*0.16</f>
        <v>64</v>
      </c>
      <c r="V12" s="52">
        <f>W2*0.15</f>
        <v>60</v>
      </c>
    </row>
    <row r="13" spans="1:22" ht="15">
      <c r="A13" s="17">
        <v>9</v>
      </c>
      <c r="B13" s="18">
        <v>9</v>
      </c>
      <c r="C13" s="19" t="s">
        <v>235</v>
      </c>
      <c r="D13" s="19" t="s">
        <v>236</v>
      </c>
      <c r="E13" s="19" t="s">
        <v>237</v>
      </c>
      <c r="F13" s="20"/>
      <c r="G13" s="18"/>
      <c r="H13" s="18"/>
      <c r="I13" s="21"/>
      <c r="J13" s="28" t="s">
        <v>20</v>
      </c>
      <c r="K13" s="28"/>
      <c r="M13" s="6"/>
      <c r="N13" s="49" t="s">
        <v>47</v>
      </c>
      <c r="O13" s="52"/>
      <c r="P13" s="52"/>
      <c r="Q13" s="52"/>
      <c r="R13" s="52">
        <f>W2*0.1</f>
        <v>40</v>
      </c>
      <c r="S13" s="52">
        <f>W2*0.15</f>
        <v>60</v>
      </c>
      <c r="T13" s="52">
        <f>W2*0.14</f>
        <v>56.00000000000001</v>
      </c>
      <c r="U13" s="52">
        <f>W2*0.12</f>
        <v>48</v>
      </c>
      <c r="V13" s="52">
        <f>W2*0.12</f>
        <v>48</v>
      </c>
    </row>
    <row r="14" spans="1:22" ht="15">
      <c r="A14" s="17">
        <v>10</v>
      </c>
      <c r="B14" s="18">
        <v>10</v>
      </c>
      <c r="C14" s="19" t="s">
        <v>219</v>
      </c>
      <c r="D14" s="19" t="s">
        <v>220</v>
      </c>
      <c r="E14" s="19" t="s">
        <v>230</v>
      </c>
      <c r="F14" s="20"/>
      <c r="G14" s="18"/>
      <c r="H14" s="18"/>
      <c r="I14" s="21"/>
      <c r="J14" s="28" t="s">
        <v>21</v>
      </c>
      <c r="K14" s="28"/>
      <c r="M14" s="6"/>
      <c r="N14" s="49" t="s">
        <v>48</v>
      </c>
      <c r="O14" s="52"/>
      <c r="P14" s="52"/>
      <c r="Q14" s="52"/>
      <c r="R14" s="52"/>
      <c r="S14" s="52">
        <f>W2*0.1</f>
        <v>40</v>
      </c>
      <c r="T14" s="52">
        <f>W2*0.1</f>
        <v>40</v>
      </c>
      <c r="U14" s="52">
        <f>W2*0.1</f>
        <v>40</v>
      </c>
      <c r="V14" s="52">
        <f>W2*0.1</f>
        <v>40</v>
      </c>
    </row>
    <row r="15" spans="1:22" ht="15">
      <c r="A15" s="17">
        <v>11</v>
      </c>
      <c r="B15" s="18">
        <v>11</v>
      </c>
      <c r="C15" s="17" t="s">
        <v>204</v>
      </c>
      <c r="D15" s="17" t="s">
        <v>205</v>
      </c>
      <c r="E15" s="17" t="s">
        <v>206</v>
      </c>
      <c r="F15" s="20"/>
      <c r="G15" s="18"/>
      <c r="H15" s="18"/>
      <c r="I15" s="21"/>
      <c r="J15" s="28"/>
      <c r="K15" s="28"/>
      <c r="L15" s="6"/>
      <c r="M15" s="6"/>
      <c r="N15" s="49" t="s">
        <v>49</v>
      </c>
      <c r="O15" s="52"/>
      <c r="P15" s="52"/>
      <c r="Q15" s="52"/>
      <c r="R15" s="52"/>
      <c r="S15" s="52"/>
      <c r="T15" s="52">
        <f>W2*0.08</f>
        <v>32</v>
      </c>
      <c r="U15" s="52">
        <f>W2*0.08</f>
        <v>32</v>
      </c>
      <c r="V15" s="52">
        <f>W2*0.08</f>
        <v>32</v>
      </c>
    </row>
    <row r="16" spans="1:22" ht="15">
      <c r="A16" s="17">
        <v>12</v>
      </c>
      <c r="B16" s="18">
        <v>12</v>
      </c>
      <c r="C16" s="19" t="s">
        <v>165</v>
      </c>
      <c r="D16" s="19" t="s">
        <v>166</v>
      </c>
      <c r="E16" s="19" t="s">
        <v>168</v>
      </c>
      <c r="F16" s="20"/>
      <c r="G16" s="18"/>
      <c r="H16" s="18"/>
      <c r="I16" s="21"/>
      <c r="J16" s="28"/>
      <c r="K16" s="28"/>
      <c r="L16" s="6"/>
      <c r="M16" s="6"/>
      <c r="N16" s="49" t="s">
        <v>50</v>
      </c>
      <c r="O16" s="52"/>
      <c r="P16" s="52"/>
      <c r="Q16" s="52"/>
      <c r="R16" s="52"/>
      <c r="S16" s="52"/>
      <c r="T16" s="52"/>
      <c r="U16" s="52">
        <f>W2*0.07</f>
        <v>28.000000000000004</v>
      </c>
      <c r="V16" s="52">
        <f>W2*0.07</f>
        <v>28.000000000000004</v>
      </c>
    </row>
    <row r="17" spans="1:22" ht="15">
      <c r="A17" s="17">
        <v>13</v>
      </c>
      <c r="B17" s="18">
        <v>13</v>
      </c>
      <c r="C17" s="19" t="s">
        <v>145</v>
      </c>
      <c r="D17" s="19" t="s">
        <v>157</v>
      </c>
      <c r="E17" s="19" t="s">
        <v>164</v>
      </c>
      <c r="F17" s="20"/>
      <c r="G17" s="18"/>
      <c r="H17" s="18"/>
      <c r="I17" s="21"/>
      <c r="J17" s="28"/>
      <c r="K17" s="28"/>
      <c r="L17" s="6"/>
      <c r="M17" s="6"/>
      <c r="N17" s="54" t="s">
        <v>51</v>
      </c>
      <c r="O17" s="55"/>
      <c r="P17" s="55"/>
      <c r="Q17" s="55"/>
      <c r="R17" s="55"/>
      <c r="S17" s="55"/>
      <c r="T17" s="55"/>
      <c r="U17" s="55"/>
      <c r="V17" s="55">
        <f>W2*0.06</f>
        <v>24</v>
      </c>
    </row>
    <row r="18" spans="1:22" ht="15">
      <c r="A18" s="17">
        <v>14</v>
      </c>
      <c r="B18" s="18">
        <v>14</v>
      </c>
      <c r="C18" s="17" t="s">
        <v>169</v>
      </c>
      <c r="D18" s="17" t="s">
        <v>170</v>
      </c>
      <c r="E18" s="19" t="s">
        <v>172</v>
      </c>
      <c r="F18" s="20"/>
      <c r="G18" s="18"/>
      <c r="H18" s="18"/>
      <c r="I18" s="21"/>
      <c r="J18" s="28"/>
      <c r="K18" s="28"/>
      <c r="L18" s="6"/>
      <c r="M18" s="6"/>
      <c r="N18" s="56" t="s">
        <v>52</v>
      </c>
      <c r="O18" s="52">
        <f aca="true" t="shared" si="0" ref="O18:V18">SUM(O10:O17)</f>
        <v>400</v>
      </c>
      <c r="P18" s="52">
        <f t="shared" si="0"/>
        <v>400</v>
      </c>
      <c r="Q18" s="52">
        <f t="shared" si="0"/>
        <v>400</v>
      </c>
      <c r="R18" s="52">
        <f t="shared" si="0"/>
        <v>400</v>
      </c>
      <c r="S18" s="52">
        <f t="shared" si="0"/>
        <v>400</v>
      </c>
      <c r="T18" s="52">
        <f t="shared" si="0"/>
        <v>400</v>
      </c>
      <c r="U18" s="52">
        <f t="shared" si="0"/>
        <v>400</v>
      </c>
      <c r="V18" s="52">
        <f t="shared" si="0"/>
        <v>400</v>
      </c>
    </row>
    <row r="19" spans="1:22" ht="15">
      <c r="A19" s="17">
        <v>15</v>
      </c>
      <c r="B19" s="18" t="s">
        <v>185</v>
      </c>
      <c r="C19" s="17" t="s">
        <v>146</v>
      </c>
      <c r="D19" s="17" t="s">
        <v>147</v>
      </c>
      <c r="E19" s="17" t="s">
        <v>184</v>
      </c>
      <c r="F19" s="20"/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16</v>
      </c>
      <c r="B20" s="18" t="s">
        <v>185</v>
      </c>
      <c r="C20" s="19" t="s">
        <v>148</v>
      </c>
      <c r="D20" s="19" t="s">
        <v>212</v>
      </c>
      <c r="E20" s="19" t="s">
        <v>233</v>
      </c>
      <c r="F20" s="20"/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17</v>
      </c>
      <c r="B21" s="18" t="s">
        <v>185</v>
      </c>
      <c r="C21" s="19" t="s">
        <v>146</v>
      </c>
      <c r="D21" s="19" t="s">
        <v>147</v>
      </c>
      <c r="E21" s="19" t="s">
        <v>234</v>
      </c>
      <c r="F21" s="20"/>
      <c r="G21" s="18"/>
      <c r="H21" s="18"/>
      <c r="I21" s="21"/>
      <c r="J21" s="28"/>
      <c r="K21" s="28"/>
      <c r="L21" s="6"/>
      <c r="M21" s="6"/>
      <c r="N21" s="57" t="s">
        <v>53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 t="s">
        <v>185</v>
      </c>
      <c r="C22" s="19" t="s">
        <v>169</v>
      </c>
      <c r="D22" s="19" t="s">
        <v>170</v>
      </c>
      <c r="E22" s="27" t="s">
        <v>171</v>
      </c>
      <c r="F22" s="20"/>
      <c r="G22" s="18"/>
      <c r="H22" s="18"/>
      <c r="I22" s="21"/>
      <c r="J22" s="28"/>
      <c r="K22" s="28"/>
      <c r="L22" s="6"/>
      <c r="M22" s="6"/>
      <c r="N22" s="58" t="s">
        <v>35</v>
      </c>
      <c r="O22" s="59" t="s">
        <v>36</v>
      </c>
      <c r="P22" s="59" t="s">
        <v>37</v>
      </c>
      <c r="Q22" s="59" t="s">
        <v>38</v>
      </c>
      <c r="R22" s="59" t="s">
        <v>39</v>
      </c>
      <c r="S22" s="59" t="s">
        <v>40</v>
      </c>
      <c r="T22" s="59" t="s">
        <v>41</v>
      </c>
      <c r="U22" s="59" t="s">
        <v>42</v>
      </c>
      <c r="V22" s="59" t="s">
        <v>43</v>
      </c>
    </row>
    <row r="23" spans="1:22" ht="15">
      <c r="A23" s="17">
        <v>19</v>
      </c>
      <c r="B23" s="18" t="s">
        <v>185</v>
      </c>
      <c r="C23" s="19" t="s">
        <v>173</v>
      </c>
      <c r="D23" s="19" t="s">
        <v>174</v>
      </c>
      <c r="E23" s="19" t="s">
        <v>175</v>
      </c>
      <c r="F23" s="20"/>
      <c r="G23" s="18"/>
      <c r="H23" s="18"/>
      <c r="I23" s="21"/>
      <c r="J23" s="28"/>
      <c r="K23" s="28"/>
      <c r="L23" s="6"/>
      <c r="M23" s="6"/>
      <c r="N23" s="60" t="s">
        <v>44</v>
      </c>
      <c r="O23" s="61">
        <f>W3</f>
        <v>300</v>
      </c>
      <c r="P23" s="62">
        <f>W3*0.6</f>
        <v>180</v>
      </c>
      <c r="Q23" s="61">
        <f>W3*0.5</f>
        <v>150</v>
      </c>
      <c r="R23" s="61">
        <f>W3*0.4</f>
        <v>120</v>
      </c>
      <c r="S23" s="61">
        <f>W3*0.3</f>
        <v>90</v>
      </c>
      <c r="T23" s="61">
        <f>W3*0.28</f>
        <v>84.00000000000001</v>
      </c>
      <c r="U23" s="61">
        <f>W3*0.27</f>
        <v>81</v>
      </c>
      <c r="V23" s="61">
        <f>W3*0.24</f>
        <v>72</v>
      </c>
    </row>
    <row r="24" spans="1:22" ht="15">
      <c r="A24" s="17">
        <v>20</v>
      </c>
      <c r="B24" s="18" t="s">
        <v>185</v>
      </c>
      <c r="C24" s="17" t="s">
        <v>176</v>
      </c>
      <c r="D24" s="17" t="s">
        <v>174</v>
      </c>
      <c r="E24" s="17" t="s">
        <v>177</v>
      </c>
      <c r="F24" s="20"/>
      <c r="G24" s="18"/>
      <c r="H24" s="18"/>
      <c r="I24" s="21"/>
      <c r="J24" s="28"/>
      <c r="K24" s="28"/>
      <c r="L24" s="6"/>
      <c r="M24" s="6"/>
      <c r="N24" s="60" t="s">
        <v>45</v>
      </c>
      <c r="O24" s="61"/>
      <c r="P24" s="61">
        <f>W3*0.4</f>
        <v>120</v>
      </c>
      <c r="Q24" s="61">
        <f>W3*0.3</f>
        <v>90</v>
      </c>
      <c r="R24" s="61">
        <f>W3*0.3</f>
        <v>90</v>
      </c>
      <c r="S24" s="61">
        <f>W3*0.25</f>
        <v>75</v>
      </c>
      <c r="T24" s="61">
        <f>W3*0.22</f>
        <v>66</v>
      </c>
      <c r="U24" s="61">
        <f>W3*0.2</f>
        <v>60</v>
      </c>
      <c r="V24" s="61">
        <f>W3*0.18</f>
        <v>54</v>
      </c>
    </row>
    <row r="25" spans="1:22" ht="15">
      <c r="A25" s="17">
        <v>21</v>
      </c>
      <c r="B25" s="18" t="s">
        <v>185</v>
      </c>
      <c r="C25" s="19" t="s">
        <v>190</v>
      </c>
      <c r="D25" s="19" t="s">
        <v>170</v>
      </c>
      <c r="E25" s="19" t="s">
        <v>188</v>
      </c>
      <c r="F25" s="20"/>
      <c r="G25" s="18"/>
      <c r="H25" s="18"/>
      <c r="I25" s="21"/>
      <c r="J25" s="28"/>
      <c r="K25" s="28"/>
      <c r="L25" s="6"/>
      <c r="M25" s="6"/>
      <c r="N25" s="60" t="s">
        <v>46</v>
      </c>
      <c r="O25" s="61"/>
      <c r="P25" s="61"/>
      <c r="Q25" s="61">
        <f>W3*0.2</f>
        <v>60</v>
      </c>
      <c r="R25" s="61">
        <f>W3*0.2</f>
        <v>60</v>
      </c>
      <c r="S25" s="61">
        <f>W3*0.2</f>
        <v>60</v>
      </c>
      <c r="T25" s="61">
        <f>W3*0.18</f>
        <v>54</v>
      </c>
      <c r="U25" s="61">
        <f>W3*0.16</f>
        <v>48</v>
      </c>
      <c r="V25" s="61">
        <f>W3*0.15</f>
        <v>45</v>
      </c>
    </row>
    <row r="26" spans="1:22" ht="15">
      <c r="A26" s="17">
        <v>22</v>
      </c>
      <c r="B26" s="18">
        <v>22</v>
      </c>
      <c r="C26" s="17"/>
      <c r="D26" s="17"/>
      <c r="E26" s="17"/>
      <c r="F26" s="20"/>
      <c r="G26" s="18"/>
      <c r="H26" s="18"/>
      <c r="I26" s="21"/>
      <c r="J26" s="28"/>
      <c r="K26" s="28"/>
      <c r="L26" s="6"/>
      <c r="M26" s="6"/>
      <c r="N26" s="60" t="s">
        <v>47</v>
      </c>
      <c r="O26" s="61"/>
      <c r="P26" s="61"/>
      <c r="Q26" s="61"/>
      <c r="R26" s="61">
        <f>W3*0.1</f>
        <v>30</v>
      </c>
      <c r="S26" s="61">
        <f>W3*0.15</f>
        <v>45</v>
      </c>
      <c r="T26" s="61">
        <f>W3*0.14</f>
        <v>42.00000000000001</v>
      </c>
      <c r="U26" s="61">
        <f>W3*0.12</f>
        <v>36</v>
      </c>
      <c r="V26" s="61">
        <f>W3*0.12</f>
        <v>36</v>
      </c>
    </row>
    <row r="27" spans="1:22" ht="15">
      <c r="A27" s="17">
        <v>23</v>
      </c>
      <c r="B27" s="18">
        <v>23</v>
      </c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"/>
      <c r="N27" s="60" t="s">
        <v>48</v>
      </c>
      <c r="O27" s="61"/>
      <c r="P27" s="61"/>
      <c r="Q27" s="61"/>
      <c r="R27" s="61"/>
      <c r="S27" s="61">
        <f>W3*0.1</f>
        <v>30</v>
      </c>
      <c r="T27" s="61">
        <f>W3*0.1</f>
        <v>30</v>
      </c>
      <c r="U27" s="61">
        <f>W3*0.1</f>
        <v>30</v>
      </c>
      <c r="V27" s="61">
        <f>W3*0.1</f>
        <v>30</v>
      </c>
    </row>
    <row r="28" spans="1:22" ht="15">
      <c r="A28" s="17">
        <v>24</v>
      </c>
      <c r="B28" s="18">
        <v>24</v>
      </c>
      <c r="C28" s="17"/>
      <c r="D28" s="17"/>
      <c r="E28" s="17"/>
      <c r="F28" s="20"/>
      <c r="G28" s="18"/>
      <c r="H28" s="18"/>
      <c r="I28" s="21"/>
      <c r="J28" s="28"/>
      <c r="K28" s="28"/>
      <c r="L28" s="6"/>
      <c r="M28" s="6"/>
      <c r="N28" s="60" t="s">
        <v>49</v>
      </c>
      <c r="O28" s="61"/>
      <c r="P28" s="61"/>
      <c r="Q28" s="61"/>
      <c r="R28" s="61"/>
      <c r="S28" s="61"/>
      <c r="T28" s="61">
        <f>W3*0.08</f>
        <v>24</v>
      </c>
      <c r="U28" s="61">
        <f>W3*0.08</f>
        <v>24</v>
      </c>
      <c r="V28" s="61">
        <f>W3*0.08</f>
        <v>24</v>
      </c>
    </row>
    <row r="29" spans="1:22" ht="15">
      <c r="A29" s="17">
        <v>25</v>
      </c>
      <c r="B29" s="18">
        <v>25</v>
      </c>
      <c r="C29" s="17"/>
      <c r="D29" s="17"/>
      <c r="E29" s="17"/>
      <c r="F29" s="20"/>
      <c r="G29" s="18"/>
      <c r="H29" s="18"/>
      <c r="I29" s="21"/>
      <c r="J29" s="28"/>
      <c r="K29" s="28"/>
      <c r="L29" s="6"/>
      <c r="M29" s="6"/>
      <c r="N29" s="60" t="s">
        <v>50</v>
      </c>
      <c r="O29" s="61"/>
      <c r="P29" s="61"/>
      <c r="Q29" s="61"/>
      <c r="R29" s="61"/>
      <c r="S29" s="61"/>
      <c r="T29" s="61"/>
      <c r="U29" s="61">
        <f>W3*0.07</f>
        <v>21.000000000000004</v>
      </c>
      <c r="V29" s="61">
        <f>W3*0.07</f>
        <v>21.000000000000004</v>
      </c>
    </row>
    <row r="30" spans="1:22" ht="15">
      <c r="A30" s="17">
        <v>26</v>
      </c>
      <c r="B30" s="18">
        <v>26</v>
      </c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51</v>
      </c>
      <c r="O30" s="64"/>
      <c r="P30" s="64"/>
      <c r="Q30" s="64"/>
      <c r="R30" s="64"/>
      <c r="S30" s="64"/>
      <c r="T30" s="64"/>
      <c r="U30" s="64"/>
      <c r="V30" s="64">
        <f>W3*0.06</f>
        <v>18</v>
      </c>
    </row>
    <row r="31" spans="1:22" ht="15">
      <c r="A31" s="17">
        <v>27</v>
      </c>
      <c r="B31" s="18">
        <v>27</v>
      </c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52</v>
      </c>
      <c r="O31" s="61">
        <f aca="true" t="shared" si="1" ref="O31:V31">SUM(O23:O30)</f>
        <v>300</v>
      </c>
      <c r="P31" s="61">
        <f t="shared" si="1"/>
        <v>300</v>
      </c>
      <c r="Q31" s="61">
        <f t="shared" si="1"/>
        <v>300</v>
      </c>
      <c r="R31" s="61">
        <f t="shared" si="1"/>
        <v>300</v>
      </c>
      <c r="S31" s="61">
        <f t="shared" si="1"/>
        <v>300</v>
      </c>
      <c r="T31" s="61">
        <f t="shared" si="1"/>
        <v>300</v>
      </c>
      <c r="U31" s="61">
        <f t="shared" si="1"/>
        <v>300</v>
      </c>
      <c r="V31" s="61">
        <f t="shared" si="1"/>
        <v>300</v>
      </c>
    </row>
    <row r="32" spans="1:22" ht="15">
      <c r="A32" s="17">
        <v>28</v>
      </c>
      <c r="B32" s="18">
        <v>28</v>
      </c>
      <c r="C32" s="17"/>
      <c r="D32" s="17"/>
      <c r="E32" s="17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>
        <v>29</v>
      </c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>
        <v>30</v>
      </c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54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8">
        <v>31</v>
      </c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35</v>
      </c>
      <c r="O35" s="67" t="s">
        <v>36</v>
      </c>
      <c r="P35" s="67" t="s">
        <v>37</v>
      </c>
      <c r="Q35" s="67" t="s">
        <v>38</v>
      </c>
      <c r="R35" s="67" t="s">
        <v>39</v>
      </c>
      <c r="S35" s="67" t="s">
        <v>40</v>
      </c>
      <c r="T35" s="67" t="s">
        <v>41</v>
      </c>
      <c r="U35" s="67" t="s">
        <v>42</v>
      </c>
      <c r="V35" s="67" t="s">
        <v>43</v>
      </c>
    </row>
    <row r="36" spans="1:22" ht="15">
      <c r="A36" s="17">
        <v>32</v>
      </c>
      <c r="B36" s="18">
        <v>32</v>
      </c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44</v>
      </c>
      <c r="O36" s="69">
        <f>W4</f>
        <v>200</v>
      </c>
      <c r="P36" s="70">
        <f>W4*0.6</f>
        <v>120</v>
      </c>
      <c r="Q36" s="69">
        <f>W4*0.5</f>
        <v>100</v>
      </c>
      <c r="R36" s="69">
        <f>W4*0.4</f>
        <v>80</v>
      </c>
      <c r="S36" s="69">
        <f>W4*0.3</f>
        <v>60</v>
      </c>
      <c r="T36" s="69">
        <f>W4*0.28</f>
        <v>56.00000000000001</v>
      </c>
      <c r="U36" s="69">
        <f>W4*0.27</f>
        <v>54</v>
      </c>
      <c r="V36" s="69">
        <f>W4*0.24</f>
        <v>48</v>
      </c>
    </row>
    <row r="37" spans="1:22" ht="15">
      <c r="A37" s="17">
        <v>33</v>
      </c>
      <c r="B37" s="18">
        <v>33</v>
      </c>
      <c r="C37" s="17"/>
      <c r="D37" s="17"/>
      <c r="E37" s="17"/>
      <c r="F37" s="20"/>
      <c r="G37" s="18"/>
      <c r="H37" s="18"/>
      <c r="I37" s="21"/>
      <c r="J37" s="28"/>
      <c r="K37" s="28"/>
      <c r="L37" s="6"/>
      <c r="M37" s="6"/>
      <c r="N37" s="68" t="s">
        <v>45</v>
      </c>
      <c r="O37" s="69"/>
      <c r="P37" s="69">
        <f>W4*0.4</f>
        <v>80</v>
      </c>
      <c r="Q37" s="69">
        <f>W4*0.3</f>
        <v>60</v>
      </c>
      <c r="R37" s="69">
        <f>W4*0.3</f>
        <v>60</v>
      </c>
      <c r="S37" s="69">
        <f>W4*0.25</f>
        <v>50</v>
      </c>
      <c r="T37" s="69">
        <f>W4*0.22</f>
        <v>44</v>
      </c>
      <c r="U37" s="69">
        <f>W4*0.2</f>
        <v>40</v>
      </c>
      <c r="V37" s="69">
        <f>W4*0.18</f>
        <v>36</v>
      </c>
    </row>
    <row r="38" spans="1:22" ht="15">
      <c r="A38" s="17">
        <v>34</v>
      </c>
      <c r="B38" s="18">
        <v>34</v>
      </c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"/>
      <c r="N38" s="68" t="s">
        <v>46</v>
      </c>
      <c r="O38" s="69"/>
      <c r="P38" s="69"/>
      <c r="Q38" s="69">
        <f>W4*0.2</f>
        <v>40</v>
      </c>
      <c r="R38" s="69">
        <f>W4*0.2</f>
        <v>40</v>
      </c>
      <c r="S38" s="69">
        <f>W4*0.2</f>
        <v>40</v>
      </c>
      <c r="T38" s="69">
        <f>W4*0.18</f>
        <v>36</v>
      </c>
      <c r="U38" s="69">
        <f>W4*0.16</f>
        <v>32</v>
      </c>
      <c r="V38" s="69">
        <f>W4*0.15</f>
        <v>30</v>
      </c>
    </row>
    <row r="39" spans="1:22" ht="15">
      <c r="A39" s="17">
        <v>35</v>
      </c>
      <c r="B39" s="18">
        <v>35</v>
      </c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47</v>
      </c>
      <c r="O39" s="69"/>
      <c r="P39" s="69"/>
      <c r="Q39" s="69"/>
      <c r="R39" s="69">
        <f>W4*0.1</f>
        <v>20</v>
      </c>
      <c r="S39" s="69">
        <f>W4*0.15</f>
        <v>30</v>
      </c>
      <c r="T39" s="69">
        <f>W4*0.14</f>
        <v>28.000000000000004</v>
      </c>
      <c r="U39" s="69">
        <f>W4*0.12</f>
        <v>24</v>
      </c>
      <c r="V39" s="69">
        <f>W4*0.12</f>
        <v>24</v>
      </c>
    </row>
    <row r="40" spans="1:22" ht="15">
      <c r="A40" s="17">
        <v>36</v>
      </c>
      <c r="B40" s="18">
        <v>36</v>
      </c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48</v>
      </c>
      <c r="O40" s="69"/>
      <c r="P40" s="69"/>
      <c r="Q40" s="69"/>
      <c r="R40" s="69"/>
      <c r="S40" s="69">
        <f>W4*0.1</f>
        <v>20</v>
      </c>
      <c r="T40" s="69">
        <f>W4*0.1</f>
        <v>20</v>
      </c>
      <c r="U40" s="69">
        <f>W4*0.1</f>
        <v>20</v>
      </c>
      <c r="V40" s="69">
        <f>W4*0.1</f>
        <v>20</v>
      </c>
    </row>
    <row r="41" spans="1:22" ht="15">
      <c r="A41" s="17">
        <v>37</v>
      </c>
      <c r="B41" s="18">
        <v>37</v>
      </c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49</v>
      </c>
      <c r="O41" s="69"/>
      <c r="P41" s="69"/>
      <c r="Q41" s="69"/>
      <c r="R41" s="69"/>
      <c r="S41" s="69"/>
      <c r="T41" s="69">
        <f>W4*0.08</f>
        <v>16</v>
      </c>
      <c r="U41" s="69">
        <f>W4*0.08</f>
        <v>16</v>
      </c>
      <c r="V41" s="69">
        <f>W4*0.08</f>
        <v>16</v>
      </c>
    </row>
    <row r="42" spans="1:22" ht="15">
      <c r="A42" s="17">
        <v>38</v>
      </c>
      <c r="B42" s="18"/>
      <c r="C42" s="17"/>
      <c r="D42" s="17"/>
      <c r="E42" s="17"/>
      <c r="F42" s="20"/>
      <c r="G42" s="18"/>
      <c r="H42" s="18"/>
      <c r="I42" s="21"/>
      <c r="J42" s="28"/>
      <c r="K42" s="28"/>
      <c r="L42" s="6"/>
      <c r="M42" s="6"/>
      <c r="N42" s="68" t="s">
        <v>50</v>
      </c>
      <c r="O42" s="69"/>
      <c r="P42" s="69"/>
      <c r="Q42" s="69"/>
      <c r="R42" s="69"/>
      <c r="S42" s="69"/>
      <c r="T42" s="69"/>
      <c r="U42" s="69">
        <f>W4*0.07</f>
        <v>14.000000000000002</v>
      </c>
      <c r="V42" s="69">
        <f>W4*0.07</f>
        <v>14.000000000000002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51</v>
      </c>
      <c r="O43" s="72"/>
      <c r="P43" s="72"/>
      <c r="Q43" s="72"/>
      <c r="R43" s="72"/>
      <c r="S43" s="72"/>
      <c r="T43" s="72"/>
      <c r="U43" s="72"/>
      <c r="V43" s="72">
        <f>W4*0.06</f>
        <v>12</v>
      </c>
    </row>
    <row r="44" spans="1:22" ht="15">
      <c r="A44" s="17">
        <v>40</v>
      </c>
      <c r="B44" s="17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52</v>
      </c>
      <c r="O44" s="69">
        <f aca="true" t="shared" si="2" ref="O44:V44">SUM(O36:O43)</f>
        <v>200</v>
      </c>
      <c r="P44" s="69">
        <f t="shared" si="2"/>
        <v>200</v>
      </c>
      <c r="Q44" s="69">
        <f t="shared" si="2"/>
        <v>200</v>
      </c>
      <c r="R44" s="69">
        <f t="shared" si="2"/>
        <v>200</v>
      </c>
      <c r="S44" s="69">
        <f t="shared" si="2"/>
        <v>200</v>
      </c>
      <c r="T44" s="69">
        <f t="shared" si="2"/>
        <v>200</v>
      </c>
      <c r="U44" s="69">
        <f t="shared" si="2"/>
        <v>200</v>
      </c>
      <c r="V44" s="69">
        <f t="shared" si="2"/>
        <v>200</v>
      </c>
    </row>
    <row r="45" spans="1:22" ht="15">
      <c r="A45" s="17">
        <v>41</v>
      </c>
      <c r="B45" s="17"/>
      <c r="C45" s="17"/>
      <c r="D45" s="17"/>
      <c r="E45" s="17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55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7"/>
      <c r="D48" s="17"/>
      <c r="E48" s="17"/>
      <c r="F48" s="20"/>
      <c r="G48" s="18"/>
      <c r="H48" s="18"/>
      <c r="I48" s="21"/>
      <c r="J48" s="28"/>
      <c r="K48" s="28"/>
      <c r="L48" s="6"/>
      <c r="M48" s="6"/>
      <c r="N48" s="74" t="s">
        <v>35</v>
      </c>
      <c r="O48" s="75" t="s">
        <v>36</v>
      </c>
      <c r="P48" s="75" t="s">
        <v>37</v>
      </c>
      <c r="Q48" s="75" t="s">
        <v>38</v>
      </c>
      <c r="R48" s="75" t="s">
        <v>39</v>
      </c>
      <c r="S48" s="75" t="s">
        <v>40</v>
      </c>
      <c r="T48" s="75" t="s">
        <v>41</v>
      </c>
      <c r="U48" s="75" t="s">
        <v>42</v>
      </c>
      <c r="V48" s="75" t="s">
        <v>43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44</v>
      </c>
      <c r="O49" s="77">
        <f>W5</f>
        <v>100</v>
      </c>
      <c r="P49" s="78">
        <f>W5*0.6</f>
        <v>60</v>
      </c>
      <c r="Q49" s="77">
        <f>W5*0.5</f>
        <v>50</v>
      </c>
      <c r="R49" s="77">
        <f>W5*0.4</f>
        <v>40</v>
      </c>
      <c r="S49" s="77">
        <f>W5*0.3</f>
        <v>30</v>
      </c>
      <c r="T49" s="77">
        <f>W5*0.28</f>
        <v>28.000000000000004</v>
      </c>
      <c r="U49" s="77">
        <f>W5*0.27</f>
        <v>27</v>
      </c>
      <c r="V49" s="77">
        <f>W5*0.24</f>
        <v>24</v>
      </c>
    </row>
    <row r="50" spans="1:22" ht="15">
      <c r="A50" s="17">
        <v>46</v>
      </c>
      <c r="B50" s="18"/>
      <c r="C50" s="27"/>
      <c r="D50" s="27"/>
      <c r="E50" s="27"/>
      <c r="F50" s="20"/>
      <c r="G50" s="18"/>
      <c r="H50" s="18"/>
      <c r="I50" s="21"/>
      <c r="J50" s="28"/>
      <c r="K50" s="28"/>
      <c r="L50" s="6"/>
      <c r="M50" s="6"/>
      <c r="N50" s="76" t="s">
        <v>45</v>
      </c>
      <c r="O50" s="77"/>
      <c r="P50" s="77">
        <f>W5*0.4</f>
        <v>40</v>
      </c>
      <c r="Q50" s="77">
        <f>W5*0.3</f>
        <v>30</v>
      </c>
      <c r="R50" s="77">
        <f>W5*0.3</f>
        <v>30</v>
      </c>
      <c r="S50" s="77">
        <f>W5*0.25</f>
        <v>25</v>
      </c>
      <c r="T50" s="77">
        <f>W5*0.22</f>
        <v>22</v>
      </c>
      <c r="U50" s="77">
        <f>W5*0.2</f>
        <v>20</v>
      </c>
      <c r="V50" s="77">
        <f>W5*0.18</f>
        <v>18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46</v>
      </c>
      <c r="O51" s="77"/>
      <c r="P51" s="77"/>
      <c r="Q51" s="77">
        <f>W5*0.2</f>
        <v>20</v>
      </c>
      <c r="R51" s="77">
        <f>W5*0.2</f>
        <v>20</v>
      </c>
      <c r="S51" s="77">
        <f>W5*0.2</f>
        <v>20</v>
      </c>
      <c r="T51" s="77">
        <f>W5*0.18</f>
        <v>18</v>
      </c>
      <c r="U51" s="77">
        <f>W5*0.16</f>
        <v>16</v>
      </c>
      <c r="V51" s="77">
        <f>W5*0.15</f>
        <v>15</v>
      </c>
    </row>
    <row r="52" spans="1:22" ht="15">
      <c r="A52" s="17">
        <v>48</v>
      </c>
      <c r="B52" s="18"/>
      <c r="C52" s="17"/>
      <c r="D52" s="17"/>
      <c r="E52" s="17"/>
      <c r="F52" s="20"/>
      <c r="G52" s="18"/>
      <c r="H52" s="18"/>
      <c r="I52" s="21"/>
      <c r="J52" s="28"/>
      <c r="K52" s="28"/>
      <c r="L52" s="6"/>
      <c r="M52" s="6"/>
      <c r="N52" s="76" t="s">
        <v>47</v>
      </c>
      <c r="O52" s="77"/>
      <c r="P52" s="77"/>
      <c r="Q52" s="77"/>
      <c r="R52" s="77">
        <f>W5*0.1</f>
        <v>10</v>
      </c>
      <c r="S52" s="77">
        <f>W5*0.15</f>
        <v>15</v>
      </c>
      <c r="T52" s="77">
        <f>W5*0.14</f>
        <v>14.000000000000002</v>
      </c>
      <c r="U52" s="77">
        <f>W5*0.12</f>
        <v>12</v>
      </c>
      <c r="V52" s="77">
        <f>W5*0.12</f>
        <v>12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48</v>
      </c>
      <c r="O53" s="77"/>
      <c r="P53" s="77"/>
      <c r="Q53" s="77"/>
      <c r="R53" s="77"/>
      <c r="S53" s="77">
        <f>W5*0.1</f>
        <v>10</v>
      </c>
      <c r="T53" s="77">
        <f>W5*0.1</f>
        <v>10</v>
      </c>
      <c r="U53" s="77">
        <f>W5*0.1</f>
        <v>10</v>
      </c>
      <c r="V53" s="77">
        <f>W5*0.1</f>
        <v>10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49</v>
      </c>
      <c r="O54" s="77"/>
      <c r="P54" s="77"/>
      <c r="Q54" s="77"/>
      <c r="R54" s="77"/>
      <c r="S54" s="77"/>
      <c r="T54" s="77">
        <f>W5*0.08</f>
        <v>8</v>
      </c>
      <c r="U54" s="77">
        <f>W5*0.08</f>
        <v>8</v>
      </c>
      <c r="V54" s="77">
        <f>W5*0.08</f>
        <v>8</v>
      </c>
    </row>
    <row r="55" spans="1:22" ht="15">
      <c r="A55" s="17">
        <v>51</v>
      </c>
      <c r="B55" s="17"/>
      <c r="C55" s="17"/>
      <c r="D55" s="17"/>
      <c r="E55" s="17"/>
      <c r="F55" s="20"/>
      <c r="G55" s="18"/>
      <c r="H55" s="18"/>
      <c r="I55" s="21"/>
      <c r="J55" s="28"/>
      <c r="K55" s="28"/>
      <c r="L55" s="6"/>
      <c r="M55" s="6"/>
      <c r="N55" s="76" t="s">
        <v>50</v>
      </c>
      <c r="O55" s="77"/>
      <c r="P55" s="77"/>
      <c r="Q55" s="77"/>
      <c r="R55" s="77"/>
      <c r="S55" s="77"/>
      <c r="T55" s="77"/>
      <c r="U55" s="77">
        <f>W5*0.07</f>
        <v>7.000000000000001</v>
      </c>
      <c r="V55" s="77">
        <f>W5*0.07</f>
        <v>7.000000000000001</v>
      </c>
    </row>
    <row r="56" spans="1:22" ht="15">
      <c r="A56" s="17">
        <v>52</v>
      </c>
      <c r="B56" s="18"/>
      <c r="C56" s="19"/>
      <c r="D56" s="19"/>
      <c r="E56" s="19"/>
      <c r="F56" s="20"/>
      <c r="G56" s="18"/>
      <c r="H56" s="18"/>
      <c r="I56" s="21"/>
      <c r="J56" s="28"/>
      <c r="K56" s="28"/>
      <c r="L56" s="6"/>
      <c r="M56" s="6"/>
      <c r="N56" s="79" t="s">
        <v>51</v>
      </c>
      <c r="O56" s="80"/>
      <c r="P56" s="80"/>
      <c r="Q56" s="80"/>
      <c r="R56" s="80"/>
      <c r="S56" s="80"/>
      <c r="T56" s="80"/>
      <c r="U56" s="80"/>
      <c r="V56" s="80">
        <f>W5*0.06</f>
        <v>6</v>
      </c>
    </row>
    <row r="57" spans="1:22" ht="15">
      <c r="A57" s="17">
        <v>53</v>
      </c>
      <c r="B57" s="17"/>
      <c r="C57" s="19"/>
      <c r="D57" s="19"/>
      <c r="E57" s="19"/>
      <c r="F57" s="20"/>
      <c r="G57" s="18"/>
      <c r="H57" s="18"/>
      <c r="I57" s="21"/>
      <c r="J57" s="28"/>
      <c r="K57" s="28"/>
      <c r="L57" s="6"/>
      <c r="M57" s="6"/>
      <c r="N57" s="73" t="s">
        <v>52</v>
      </c>
      <c r="O57" s="77">
        <f aca="true" t="shared" si="3" ref="O57:V57">SUM(O49:O56)</f>
        <v>100</v>
      </c>
      <c r="P57" s="77">
        <f t="shared" si="3"/>
        <v>100</v>
      </c>
      <c r="Q57" s="77">
        <f t="shared" si="3"/>
        <v>100</v>
      </c>
      <c r="R57" s="77">
        <f t="shared" si="3"/>
        <v>100</v>
      </c>
      <c r="S57" s="77">
        <f t="shared" si="3"/>
        <v>100</v>
      </c>
      <c r="T57" s="77">
        <f t="shared" si="3"/>
        <v>100</v>
      </c>
      <c r="U57" s="77">
        <f t="shared" si="3"/>
        <v>100</v>
      </c>
      <c r="V57" s="77">
        <f t="shared" si="3"/>
        <v>100</v>
      </c>
    </row>
    <row r="58" spans="1:14" ht="15">
      <c r="A58" s="17">
        <v>54</v>
      </c>
      <c r="B58" s="18"/>
      <c r="C58" s="19"/>
      <c r="D58" s="19"/>
      <c r="E58" s="19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8"/>
      <c r="C59" s="19"/>
      <c r="D59" s="19"/>
      <c r="E59" s="19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9"/>
      <c r="D60" s="19"/>
      <c r="E60" s="19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8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8"/>
      <c r="C62" s="19"/>
      <c r="D62" s="19"/>
      <c r="E62" s="19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8"/>
      <c r="C63" s="19"/>
      <c r="D63" s="19"/>
      <c r="E63" s="19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8"/>
      <c r="C64" s="19"/>
      <c r="D64" s="19"/>
      <c r="E64" s="19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8"/>
      <c r="C65" s="19"/>
      <c r="D65" s="19"/>
      <c r="E65" s="19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8"/>
      <c r="C69" s="19"/>
      <c r="D69" s="19"/>
      <c r="E69" s="19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8"/>
      <c r="C70" s="19"/>
      <c r="D70" s="19"/>
      <c r="E70" s="19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8"/>
      <c r="C71" s="19"/>
      <c r="D71" s="19"/>
      <c r="E71" s="19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8"/>
      <c r="C73" s="19"/>
      <c r="D73" s="19"/>
      <c r="E73" s="19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autoFilter ref="B4:I4">
    <sortState ref="B5:I114">
      <sortCondition sortBy="value" ref="B5:B114"/>
    </sortState>
  </autoFilter>
  <printOptions/>
  <pageMargins left="0.2" right="0.2" top="0.5" bottom="0.5" header="0.3" footer="0.3"/>
  <pageSetup horizontalDpi="300" verticalDpi="300" orientation="portrait" r:id="rId1"/>
  <headerFooter>
    <oddFooter>&amp;ROPEN BARRELS  8/29/2015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59DC-1299-4684-8681-1103CBCB26D5}">
  <dimension ref="A1:W114"/>
  <sheetViews>
    <sheetView workbookViewId="0" topLeftCell="A1">
      <selection activeCell="A1" sqref="A1:F19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1" max="11" width="6.7109375" style="0" customWidth="1"/>
    <col min="12" max="12" width="23.7109375" style="0" customWidth="1"/>
  </cols>
  <sheetData>
    <row r="1" spans="2:23" ht="18">
      <c r="B1" s="185" t="s">
        <v>155</v>
      </c>
      <c r="C1" s="187"/>
      <c r="E1" t="s">
        <v>102</v>
      </c>
      <c r="F1" s="2"/>
      <c r="G1" s="3"/>
      <c r="H1" s="3"/>
      <c r="I1" s="4" t="s">
        <v>103</v>
      </c>
      <c r="J1" s="5"/>
      <c r="K1" s="5"/>
      <c r="M1" s="29" t="s">
        <v>71</v>
      </c>
      <c r="T1" s="29" t="s">
        <v>24</v>
      </c>
      <c r="U1" s="30"/>
      <c r="V1" s="29" t="s">
        <v>25</v>
      </c>
      <c r="W1" s="30"/>
    </row>
    <row r="2" spans="1:22" ht="15.75">
      <c r="A2" s="6"/>
      <c r="B2" s="160" t="s">
        <v>191</v>
      </c>
      <c r="C2" s="160"/>
      <c r="E2" s="9" t="s">
        <v>57</v>
      </c>
      <c r="F2" s="82">
        <v>10</v>
      </c>
      <c r="H2" s="7"/>
      <c r="I2" s="81" t="s">
        <v>22</v>
      </c>
      <c r="J2" s="8"/>
      <c r="K2" s="8"/>
      <c r="L2" s="6"/>
      <c r="M2" s="29" t="s">
        <v>26</v>
      </c>
      <c r="Q2" s="31">
        <f>D3</f>
        <v>0</v>
      </c>
      <c r="T2" s="32" t="s">
        <v>27</v>
      </c>
      <c r="U2" s="33">
        <v>0.5</v>
      </c>
      <c r="V2" s="34">
        <f>Q6*0.5</f>
        <v>75</v>
      </c>
    </row>
    <row r="3" spans="1:22" ht="15.75">
      <c r="A3" s="6"/>
      <c r="C3" s="9" t="s">
        <v>59</v>
      </c>
      <c r="D3" s="129"/>
      <c r="E3" s="9" t="s">
        <v>0</v>
      </c>
      <c r="F3" s="128">
        <v>150</v>
      </c>
      <c r="G3" s="7"/>
      <c r="H3" s="7"/>
      <c r="I3" s="10"/>
      <c r="J3" s="8"/>
      <c r="K3" s="8"/>
      <c r="L3" s="6"/>
      <c r="M3" s="29" t="s">
        <v>28</v>
      </c>
      <c r="Q3" s="35">
        <f>F2</f>
        <v>10</v>
      </c>
      <c r="T3" s="36" t="s">
        <v>29</v>
      </c>
      <c r="U3" s="37">
        <v>0.3</v>
      </c>
      <c r="V3" s="38">
        <f>Q6*0.3</f>
        <v>45</v>
      </c>
    </row>
    <row r="4" spans="1:22" ht="15">
      <c r="A4" s="6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29" t="s">
        <v>56</v>
      </c>
      <c r="Q4" s="39">
        <f>Q2*Q3*0.7</f>
        <v>0</v>
      </c>
      <c r="T4" s="40" t="s">
        <v>30</v>
      </c>
      <c r="U4" s="41">
        <v>0.2</v>
      </c>
      <c r="V4" s="42">
        <f>Q6*0.2</f>
        <v>30</v>
      </c>
    </row>
    <row r="5" spans="1:22" ht="15">
      <c r="A5" s="17">
        <v>1</v>
      </c>
      <c r="B5" s="18">
        <v>1</v>
      </c>
      <c r="C5" s="19" t="s">
        <v>190</v>
      </c>
      <c r="D5" s="19" t="s">
        <v>170</v>
      </c>
      <c r="E5" s="19" t="s">
        <v>188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M5" s="29" t="s">
        <v>31</v>
      </c>
      <c r="Q5" s="35">
        <f>F3</f>
        <v>150</v>
      </c>
      <c r="T5" s="94"/>
      <c r="U5" s="95"/>
      <c r="V5" s="96"/>
    </row>
    <row r="6" spans="1:22" ht="15">
      <c r="A6" s="17">
        <v>2</v>
      </c>
      <c r="B6" s="18">
        <v>2</v>
      </c>
      <c r="C6" s="19"/>
      <c r="D6" s="19"/>
      <c r="E6" s="19"/>
      <c r="F6" s="20"/>
      <c r="G6" s="18"/>
      <c r="H6" s="18"/>
      <c r="I6" s="21"/>
      <c r="J6" s="22" t="s">
        <v>12</v>
      </c>
      <c r="K6" s="26">
        <f>K5+1</f>
        <v>1</v>
      </c>
      <c r="L6" s="24" t="s">
        <v>15</v>
      </c>
      <c r="M6" s="29" t="s">
        <v>33</v>
      </c>
      <c r="Q6" s="46">
        <f>SUM(Q4:Q5)</f>
        <v>150</v>
      </c>
      <c r="U6" s="47">
        <f>SUM(U2:U5)</f>
        <v>1</v>
      </c>
      <c r="V6" s="48">
        <f>SUM(V2:V5)</f>
        <v>150</v>
      </c>
    </row>
    <row r="7" spans="1:12" ht="15">
      <c r="A7" s="17">
        <v>3</v>
      </c>
      <c r="B7" s="18">
        <v>3</v>
      </c>
      <c r="C7" s="19"/>
      <c r="D7" s="19"/>
      <c r="E7" s="19"/>
      <c r="F7" s="20"/>
      <c r="G7" s="18"/>
      <c r="H7" s="18"/>
      <c r="I7" s="21"/>
      <c r="J7" s="22" t="s">
        <v>14</v>
      </c>
      <c r="K7" s="26">
        <f>K5+2</f>
        <v>2</v>
      </c>
      <c r="L7" s="24" t="s">
        <v>17</v>
      </c>
    </row>
    <row r="8" spans="1:21" ht="15">
      <c r="A8" s="17">
        <v>4</v>
      </c>
      <c r="B8" s="18">
        <v>4</v>
      </c>
      <c r="C8" s="19"/>
      <c r="D8" s="19"/>
      <c r="E8" s="19"/>
      <c r="F8" s="20"/>
      <c r="G8" s="18"/>
      <c r="H8" s="18"/>
      <c r="I8" s="21"/>
      <c r="J8" s="22"/>
      <c r="M8" s="49" t="s">
        <v>34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>
        <v>5</v>
      </c>
      <c r="C9" s="19"/>
      <c r="D9" s="19"/>
      <c r="E9" s="19"/>
      <c r="F9" s="20"/>
      <c r="G9" s="18"/>
      <c r="H9" s="18"/>
      <c r="I9" s="21"/>
      <c r="J9" s="28"/>
      <c r="K9" s="28"/>
      <c r="L9" s="6"/>
      <c r="M9" s="50" t="s">
        <v>35</v>
      </c>
      <c r="N9" s="147" t="s">
        <v>36</v>
      </c>
      <c r="O9" s="147" t="s">
        <v>37</v>
      </c>
      <c r="P9" s="147" t="s">
        <v>38</v>
      </c>
      <c r="Q9" s="147" t="s">
        <v>39</v>
      </c>
      <c r="R9" s="147" t="s">
        <v>40</v>
      </c>
      <c r="S9" s="147" t="s">
        <v>41</v>
      </c>
      <c r="T9" s="147" t="s">
        <v>99</v>
      </c>
      <c r="U9" s="147" t="s">
        <v>43</v>
      </c>
    </row>
    <row r="10" spans="1:21" ht="15">
      <c r="A10" s="17">
        <v>6</v>
      </c>
      <c r="B10" s="18">
        <v>6</v>
      </c>
      <c r="C10" s="19"/>
      <c r="D10" s="19"/>
      <c r="E10" s="17"/>
      <c r="F10" s="20"/>
      <c r="G10" s="18"/>
      <c r="H10" s="18"/>
      <c r="I10" s="21"/>
      <c r="J10" s="28"/>
      <c r="K10" s="28"/>
      <c r="L10" s="6"/>
      <c r="M10" s="49" t="s">
        <v>44</v>
      </c>
      <c r="N10" s="52">
        <f>V2</f>
        <v>75</v>
      </c>
      <c r="O10" s="97">
        <f>V2*0.6</f>
        <v>45</v>
      </c>
      <c r="P10" s="52">
        <f>V2*0.5</f>
        <v>37.5</v>
      </c>
      <c r="Q10" s="52">
        <f>V2*0.4</f>
        <v>30</v>
      </c>
      <c r="R10" s="52">
        <f>V2*0.3</f>
        <v>22.5</v>
      </c>
      <c r="S10" s="52">
        <f>V2*0.28</f>
        <v>21.000000000000004</v>
      </c>
      <c r="T10" s="52">
        <f>V2*0.27</f>
        <v>20.25</v>
      </c>
      <c r="U10" s="52">
        <f>V2*0.24</f>
        <v>18</v>
      </c>
    </row>
    <row r="11" spans="1:21" ht="15">
      <c r="A11" s="17">
        <v>7</v>
      </c>
      <c r="B11" s="18">
        <v>7</v>
      </c>
      <c r="C11" s="19"/>
      <c r="D11" s="19"/>
      <c r="E11" s="19"/>
      <c r="F11" s="20"/>
      <c r="G11" s="18"/>
      <c r="H11" s="18"/>
      <c r="I11" s="21"/>
      <c r="J11" s="28" t="s">
        <v>18</v>
      </c>
      <c r="K11" s="28"/>
      <c r="M11" s="49" t="s">
        <v>45</v>
      </c>
      <c r="N11" s="52"/>
      <c r="O11" s="52">
        <f>V2*0.4</f>
        <v>30</v>
      </c>
      <c r="P11" s="52">
        <f>V2*0.3</f>
        <v>22.5</v>
      </c>
      <c r="Q11" s="52">
        <f>V2*0.3</f>
        <v>22.5</v>
      </c>
      <c r="R11" s="52">
        <f>V2*0.25</f>
        <v>18.75</v>
      </c>
      <c r="S11" s="52">
        <f>V2*0.22</f>
        <v>16.5</v>
      </c>
      <c r="T11" s="52">
        <f>V2*0.2</f>
        <v>15</v>
      </c>
      <c r="U11" s="52">
        <f>V2*0.18</f>
        <v>13.5</v>
      </c>
    </row>
    <row r="12" spans="1:21" ht="15">
      <c r="A12" s="17">
        <v>8</v>
      </c>
      <c r="B12" s="18">
        <v>8</v>
      </c>
      <c r="C12" s="19"/>
      <c r="D12" s="19"/>
      <c r="E12" s="19"/>
      <c r="F12" s="20"/>
      <c r="G12" s="18"/>
      <c r="H12" s="18"/>
      <c r="I12" s="21"/>
      <c r="J12" s="28" t="s">
        <v>19</v>
      </c>
      <c r="K12" s="28"/>
      <c r="M12" s="49" t="s">
        <v>46</v>
      </c>
      <c r="N12" s="52"/>
      <c r="O12" s="52"/>
      <c r="P12" s="52">
        <f>V2*0.2</f>
        <v>15</v>
      </c>
      <c r="Q12" s="52">
        <f>V2*0.2</f>
        <v>15</v>
      </c>
      <c r="R12" s="52">
        <f>V2*0.2</f>
        <v>15</v>
      </c>
      <c r="S12" s="52">
        <f>V2*0.18</f>
        <v>13.5</v>
      </c>
      <c r="T12" s="52">
        <f>V2*0.16</f>
        <v>12</v>
      </c>
      <c r="U12" s="52">
        <f>V2*0.15</f>
        <v>11.25</v>
      </c>
    </row>
    <row r="13" spans="1:21" ht="15">
      <c r="A13" s="17">
        <v>9</v>
      </c>
      <c r="B13" s="18" t="s">
        <v>228</v>
      </c>
      <c r="C13" s="19" t="s">
        <v>227</v>
      </c>
      <c r="D13" s="19" t="s">
        <v>174</v>
      </c>
      <c r="E13" s="19" t="s">
        <v>226</v>
      </c>
      <c r="F13" s="19"/>
      <c r="G13" s="18"/>
      <c r="H13" s="18"/>
      <c r="I13" s="21"/>
      <c r="J13" s="28" t="s">
        <v>20</v>
      </c>
      <c r="K13" s="28"/>
      <c r="M13" s="49" t="s">
        <v>47</v>
      </c>
      <c r="N13" s="52"/>
      <c r="O13" s="52"/>
      <c r="P13" s="52"/>
      <c r="Q13" s="52">
        <f>V2*0.1</f>
        <v>7.5</v>
      </c>
      <c r="R13" s="52">
        <f>V2*0.15</f>
        <v>11.25</v>
      </c>
      <c r="S13" s="52">
        <f>V2*0.14</f>
        <v>10.500000000000002</v>
      </c>
      <c r="T13" s="52">
        <f>V2*0.12</f>
        <v>9</v>
      </c>
      <c r="U13" s="52">
        <f>V2*0.12</f>
        <v>9</v>
      </c>
    </row>
    <row r="14" spans="1:21" ht="15">
      <c r="A14" s="17">
        <v>10</v>
      </c>
      <c r="B14" s="18" t="s">
        <v>189</v>
      </c>
      <c r="C14" s="19" t="s">
        <v>207</v>
      </c>
      <c r="D14" s="19" t="s">
        <v>208</v>
      </c>
      <c r="E14" s="19" t="s">
        <v>209</v>
      </c>
      <c r="F14" s="19"/>
      <c r="G14" s="18"/>
      <c r="H14" s="18"/>
      <c r="I14" s="21"/>
      <c r="J14" s="28" t="s">
        <v>21</v>
      </c>
      <c r="K14" s="28"/>
      <c r="M14" s="49" t="s">
        <v>48</v>
      </c>
      <c r="N14" s="52"/>
      <c r="O14" s="52"/>
      <c r="P14" s="52"/>
      <c r="Q14" s="52"/>
      <c r="R14" s="52">
        <f>V2*0.1</f>
        <v>7.5</v>
      </c>
      <c r="S14" s="52">
        <f>V2*0.1</f>
        <v>7.5</v>
      </c>
      <c r="T14" s="52">
        <f>V2*0.1</f>
        <v>7.5</v>
      </c>
      <c r="U14" s="52">
        <f>V2*0.1</f>
        <v>7.5</v>
      </c>
    </row>
    <row r="15" spans="1:21" ht="15">
      <c r="A15" s="17">
        <v>11</v>
      </c>
      <c r="B15" s="18" t="s">
        <v>228</v>
      </c>
      <c r="C15" s="19" t="s">
        <v>161</v>
      </c>
      <c r="D15" s="19" t="s">
        <v>166</v>
      </c>
      <c r="E15" s="19" t="s">
        <v>162</v>
      </c>
      <c r="F15" s="19"/>
      <c r="G15" s="18"/>
      <c r="H15" s="18"/>
      <c r="I15" s="21"/>
      <c r="J15" s="28"/>
      <c r="K15" s="28"/>
      <c r="L15" s="6"/>
      <c r="M15" s="49" t="s">
        <v>49</v>
      </c>
      <c r="N15" s="52"/>
      <c r="O15" s="52"/>
      <c r="P15" s="52"/>
      <c r="Q15" s="52"/>
      <c r="R15" s="52"/>
      <c r="S15" s="52">
        <f>V2*0.08</f>
        <v>6</v>
      </c>
      <c r="T15" s="52">
        <f>V2*0.08</f>
        <v>6</v>
      </c>
      <c r="U15" s="52">
        <f>V2*0.08</f>
        <v>6</v>
      </c>
    </row>
    <row r="16" spans="1:21" ht="15">
      <c r="A16" s="17">
        <v>12</v>
      </c>
      <c r="B16" s="18" t="s">
        <v>228</v>
      </c>
      <c r="C16" s="19" t="s">
        <v>161</v>
      </c>
      <c r="D16" s="19" t="s">
        <v>166</v>
      </c>
      <c r="E16" s="19" t="s">
        <v>163</v>
      </c>
      <c r="F16" s="19"/>
      <c r="G16" s="18"/>
      <c r="H16" s="18"/>
      <c r="I16" s="21"/>
      <c r="J16" s="28"/>
      <c r="K16" s="28"/>
      <c r="L16" s="6"/>
      <c r="M16" s="49" t="s">
        <v>50</v>
      </c>
      <c r="N16" s="52"/>
      <c r="O16" s="52"/>
      <c r="P16" s="52"/>
      <c r="Q16" s="52"/>
      <c r="R16" s="52"/>
      <c r="S16" s="52"/>
      <c r="T16" s="52">
        <f>V2*0.07</f>
        <v>5.250000000000001</v>
      </c>
      <c r="U16" s="52">
        <f>V2*0.07</f>
        <v>5.250000000000001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51</v>
      </c>
      <c r="N17" s="55"/>
      <c r="O17" s="55"/>
      <c r="P17" s="55"/>
      <c r="Q17" s="55"/>
      <c r="R17" s="55"/>
      <c r="S17" s="55"/>
      <c r="T17" s="55"/>
      <c r="U17" s="55">
        <f>V2*0.06</f>
        <v>4.5</v>
      </c>
    </row>
    <row r="18" spans="1:21" ht="15">
      <c r="A18" s="17">
        <v>14</v>
      </c>
      <c r="B18" s="18"/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56" t="s">
        <v>52</v>
      </c>
      <c r="N18" s="52">
        <f aca="true" t="shared" si="0" ref="N18:U18">SUM(N10:N17)</f>
        <v>75</v>
      </c>
      <c r="O18" s="52">
        <f t="shared" si="0"/>
        <v>75</v>
      </c>
      <c r="P18" s="52">
        <f t="shared" si="0"/>
        <v>75</v>
      </c>
      <c r="Q18" s="52">
        <f t="shared" si="0"/>
        <v>75</v>
      </c>
      <c r="R18" s="52">
        <f t="shared" si="0"/>
        <v>75</v>
      </c>
      <c r="S18" s="52">
        <f t="shared" si="0"/>
        <v>75</v>
      </c>
      <c r="T18" s="52">
        <f t="shared" si="0"/>
        <v>75</v>
      </c>
      <c r="U18" s="52">
        <f t="shared" si="0"/>
        <v>75</v>
      </c>
    </row>
    <row r="19" spans="1:21" ht="15">
      <c r="A19" s="17">
        <v>15</v>
      </c>
      <c r="B19" s="18"/>
      <c r="C19" s="19"/>
      <c r="D19" s="19"/>
      <c r="E19" s="27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53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35</v>
      </c>
      <c r="N22" s="146" t="s">
        <v>36</v>
      </c>
      <c r="O22" s="146" t="s">
        <v>37</v>
      </c>
      <c r="P22" s="146" t="s">
        <v>38</v>
      </c>
      <c r="Q22" s="146" t="s">
        <v>39</v>
      </c>
      <c r="R22" s="146" t="s">
        <v>40</v>
      </c>
      <c r="S22" s="146" t="s">
        <v>41</v>
      </c>
      <c r="T22" s="146" t="s">
        <v>99</v>
      </c>
      <c r="U22" s="146" t="s">
        <v>43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44</v>
      </c>
      <c r="N23" s="61">
        <f>V3</f>
        <v>45</v>
      </c>
      <c r="O23" s="98">
        <f>V3*0.6</f>
        <v>27</v>
      </c>
      <c r="P23" s="61">
        <f>V3*0.5</f>
        <v>22.5</v>
      </c>
      <c r="Q23" s="61">
        <f>V3*0.4</f>
        <v>18</v>
      </c>
      <c r="R23" s="61">
        <f>V3*0.3</f>
        <v>13.5</v>
      </c>
      <c r="S23" s="61">
        <f>V3*0.28</f>
        <v>12.600000000000001</v>
      </c>
      <c r="T23" s="61">
        <f>V3*0.27</f>
        <v>12.15</v>
      </c>
      <c r="U23" s="61">
        <f>V3*0.24</f>
        <v>10.799999999999999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45</v>
      </c>
      <c r="N24" s="61"/>
      <c r="O24" s="61">
        <f>V3*0.4</f>
        <v>18</v>
      </c>
      <c r="P24" s="61">
        <f>V3*0.3</f>
        <v>13.5</v>
      </c>
      <c r="Q24" s="61">
        <f>V3*0.3</f>
        <v>13.5</v>
      </c>
      <c r="R24" s="61">
        <f>V3*0.25</f>
        <v>11.25</v>
      </c>
      <c r="S24" s="61">
        <f>V3*0.22</f>
        <v>9.9</v>
      </c>
      <c r="T24" s="61">
        <f>V3*0.2</f>
        <v>9</v>
      </c>
      <c r="U24" s="61">
        <f>V3*0.18</f>
        <v>8.1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46</v>
      </c>
      <c r="N25" s="61"/>
      <c r="O25" s="61"/>
      <c r="P25" s="61">
        <f>V3*0.2</f>
        <v>9</v>
      </c>
      <c r="Q25" s="61">
        <f>V3*0.2</f>
        <v>9</v>
      </c>
      <c r="R25" s="61">
        <f>V3*0.2</f>
        <v>9</v>
      </c>
      <c r="S25" s="61">
        <f>V3*0.18</f>
        <v>8.1</v>
      </c>
      <c r="T25" s="61">
        <f>V3*0.16</f>
        <v>7.2</v>
      </c>
      <c r="U25" s="61">
        <f>V3*0.15</f>
        <v>6.75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47</v>
      </c>
      <c r="N26" s="61"/>
      <c r="O26" s="61"/>
      <c r="P26" s="61"/>
      <c r="Q26" s="61">
        <f>V3*0.1</f>
        <v>4.5</v>
      </c>
      <c r="R26" s="61">
        <f>V3*0.15</f>
        <v>6.75</v>
      </c>
      <c r="S26" s="61">
        <f>V3*0.14</f>
        <v>6.300000000000001</v>
      </c>
      <c r="T26" s="61">
        <f>V3*0.12</f>
        <v>5.3999999999999995</v>
      </c>
      <c r="U26" s="61">
        <f>V3*0.12</f>
        <v>5.3999999999999995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48</v>
      </c>
      <c r="N27" s="61"/>
      <c r="O27" s="61"/>
      <c r="P27" s="61"/>
      <c r="Q27" s="61"/>
      <c r="R27" s="61">
        <f>V3*0.1</f>
        <v>4.5</v>
      </c>
      <c r="S27" s="61">
        <f>V3*0.1</f>
        <v>4.5</v>
      </c>
      <c r="T27" s="61">
        <f>V3*0.1</f>
        <v>4.5</v>
      </c>
      <c r="U27" s="61">
        <f>V3*0.1</f>
        <v>4.5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49</v>
      </c>
      <c r="N28" s="61"/>
      <c r="O28" s="61"/>
      <c r="P28" s="61"/>
      <c r="Q28" s="61"/>
      <c r="R28" s="61"/>
      <c r="S28" s="61">
        <f>V3*0.08</f>
        <v>3.6</v>
      </c>
      <c r="T28" s="61">
        <f>V3*0.08</f>
        <v>3.6</v>
      </c>
      <c r="U28" s="61">
        <f>V3*0.08</f>
        <v>3.6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50</v>
      </c>
      <c r="N29" s="61"/>
      <c r="O29" s="61"/>
      <c r="P29" s="61"/>
      <c r="Q29" s="61"/>
      <c r="R29" s="61"/>
      <c r="S29" s="61"/>
      <c r="T29" s="61">
        <f>V3*0.07</f>
        <v>3.1500000000000004</v>
      </c>
      <c r="U29" s="61">
        <f>V3*0.07</f>
        <v>3.1500000000000004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51</v>
      </c>
      <c r="N30" s="64"/>
      <c r="O30" s="64"/>
      <c r="P30" s="64"/>
      <c r="Q30" s="64"/>
      <c r="R30" s="64"/>
      <c r="S30" s="64"/>
      <c r="T30" s="64"/>
      <c r="U30" s="64">
        <f>V3*0.06</f>
        <v>2.6999999999999997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52</v>
      </c>
      <c r="N31" s="61">
        <f aca="true" t="shared" si="1" ref="N31:U31">SUM(N23:N30)</f>
        <v>45</v>
      </c>
      <c r="O31" s="61">
        <f t="shared" si="1"/>
        <v>45</v>
      </c>
      <c r="P31" s="61">
        <f t="shared" si="1"/>
        <v>45</v>
      </c>
      <c r="Q31" s="61">
        <f t="shared" si="1"/>
        <v>45</v>
      </c>
      <c r="R31" s="61">
        <f t="shared" si="1"/>
        <v>45</v>
      </c>
      <c r="S31" s="61">
        <f t="shared" si="1"/>
        <v>45.00000000000001</v>
      </c>
      <c r="T31" s="61">
        <f t="shared" si="1"/>
        <v>45</v>
      </c>
      <c r="U31" s="61">
        <f t="shared" si="1"/>
        <v>45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54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35</v>
      </c>
      <c r="N35" s="67" t="s">
        <v>63</v>
      </c>
      <c r="O35" s="67" t="s">
        <v>64</v>
      </c>
      <c r="P35" s="67" t="s">
        <v>65</v>
      </c>
      <c r="Q35" s="67" t="s">
        <v>66</v>
      </c>
      <c r="R35" s="67" t="s">
        <v>67</v>
      </c>
      <c r="S35" s="67" t="s">
        <v>68</v>
      </c>
      <c r="T35" s="67" t="s">
        <v>69</v>
      </c>
      <c r="U35" s="67" t="s">
        <v>70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44</v>
      </c>
      <c r="N36" s="69">
        <f>V4</f>
        <v>30</v>
      </c>
      <c r="O36" s="99">
        <f>V4*0.6</f>
        <v>18</v>
      </c>
      <c r="P36" s="69">
        <f>V4*0.5</f>
        <v>15</v>
      </c>
      <c r="Q36" s="69">
        <f>V4*0.4</f>
        <v>12</v>
      </c>
      <c r="R36" s="69">
        <f>V4*0.3</f>
        <v>9</v>
      </c>
      <c r="S36" s="69">
        <f>V4*0.28</f>
        <v>8.4</v>
      </c>
      <c r="T36" s="69">
        <f>V4*0.27</f>
        <v>8.100000000000001</v>
      </c>
      <c r="U36" s="69">
        <f>V4*0.24</f>
        <v>7.199999999999999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45</v>
      </c>
      <c r="N37" s="69"/>
      <c r="O37" s="69">
        <f>V4*0.4</f>
        <v>12</v>
      </c>
      <c r="P37" s="69">
        <f>V4*0.3</f>
        <v>9</v>
      </c>
      <c r="Q37" s="69">
        <f>V4*0.3</f>
        <v>9</v>
      </c>
      <c r="R37" s="69">
        <f>V4*0.25</f>
        <v>7.5</v>
      </c>
      <c r="S37" s="69">
        <f>V4*0.22</f>
        <v>6.6</v>
      </c>
      <c r="T37" s="69">
        <f>V4*0.2</f>
        <v>6</v>
      </c>
      <c r="U37" s="69">
        <f>V4*0.18</f>
        <v>5.3999999999999995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46</v>
      </c>
      <c r="N38" s="69"/>
      <c r="O38" s="69"/>
      <c r="P38" s="69">
        <f>V4*0.2</f>
        <v>6</v>
      </c>
      <c r="Q38" s="69">
        <f>V4*0.2</f>
        <v>6</v>
      </c>
      <c r="R38" s="69">
        <f>V4*0.2</f>
        <v>6</v>
      </c>
      <c r="S38" s="69">
        <f>V4*0.18</f>
        <v>5.3999999999999995</v>
      </c>
      <c r="T38" s="69">
        <f>V4*0.16</f>
        <v>4.8</v>
      </c>
      <c r="U38" s="69">
        <f>V4*0.15</f>
        <v>4.5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47</v>
      </c>
      <c r="N39" s="69"/>
      <c r="O39" s="69"/>
      <c r="P39" s="69"/>
      <c r="Q39" s="69">
        <f>V4*0.1</f>
        <v>3</v>
      </c>
      <c r="R39" s="69">
        <f>V4*0.15</f>
        <v>4.5</v>
      </c>
      <c r="S39" s="69">
        <f>V4*0.14</f>
        <v>4.2</v>
      </c>
      <c r="T39" s="69">
        <f>V4*0.12</f>
        <v>3.5999999999999996</v>
      </c>
      <c r="U39" s="69">
        <f>V4*0.12</f>
        <v>3.5999999999999996</v>
      </c>
    </row>
    <row r="40" spans="1:21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8" t="s">
        <v>48</v>
      </c>
      <c r="N40" s="69"/>
      <c r="O40" s="69"/>
      <c r="P40" s="69"/>
      <c r="Q40" s="69"/>
      <c r="R40" s="69">
        <f>V4*0.1</f>
        <v>3</v>
      </c>
      <c r="S40" s="69">
        <f>V4*0.1</f>
        <v>3</v>
      </c>
      <c r="T40" s="69">
        <f>V4*0.1</f>
        <v>3</v>
      </c>
      <c r="U40" s="69">
        <f>V4*0.1</f>
        <v>3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49</v>
      </c>
      <c r="N41" s="69"/>
      <c r="O41" s="69"/>
      <c r="P41" s="69"/>
      <c r="Q41" s="69"/>
      <c r="R41" s="69"/>
      <c r="S41" s="69">
        <f>V4*0.08</f>
        <v>2.4</v>
      </c>
      <c r="T41" s="69">
        <f>V4*0.08</f>
        <v>2.4</v>
      </c>
      <c r="U41" s="69">
        <f>V4*0.08</f>
        <v>2.4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50</v>
      </c>
      <c r="N42" s="69"/>
      <c r="O42" s="69"/>
      <c r="P42" s="69"/>
      <c r="Q42" s="69"/>
      <c r="R42" s="69"/>
      <c r="S42" s="69"/>
      <c r="T42" s="69">
        <f>V4*0.07</f>
        <v>2.1</v>
      </c>
      <c r="U42" s="69">
        <f>V4*0.07</f>
        <v>2.1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51</v>
      </c>
      <c r="N43" s="72"/>
      <c r="O43" s="72"/>
      <c r="P43" s="72"/>
      <c r="Q43" s="72"/>
      <c r="R43" s="72"/>
      <c r="S43" s="72"/>
      <c r="T43" s="72"/>
      <c r="U43" s="72">
        <f>V4*0.06</f>
        <v>1.7999999999999998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52</v>
      </c>
      <c r="N44" s="69">
        <f aca="true" t="shared" si="2" ref="N44:U44">SUM(N36:N43)</f>
        <v>30</v>
      </c>
      <c r="O44" s="69">
        <f t="shared" si="2"/>
        <v>30</v>
      </c>
      <c r="P44" s="69">
        <f t="shared" si="2"/>
        <v>30</v>
      </c>
      <c r="Q44" s="69">
        <f t="shared" si="2"/>
        <v>30</v>
      </c>
      <c r="R44" s="69">
        <f t="shared" si="2"/>
        <v>30</v>
      </c>
      <c r="S44" s="69">
        <f t="shared" si="2"/>
        <v>29.999999999999996</v>
      </c>
      <c r="T44" s="69">
        <f t="shared" si="2"/>
        <v>30</v>
      </c>
      <c r="U44" s="69">
        <f t="shared" si="2"/>
        <v>29.999999999999996</v>
      </c>
    </row>
    <row r="45" spans="1:1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</row>
    <row r="46" spans="1:1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</row>
    <row r="47" spans="1:1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</row>
    <row r="48" spans="1:1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</row>
    <row r="49" spans="1:1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</row>
    <row r="50" spans="1:1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</row>
    <row r="51" spans="1:1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</row>
    <row r="52" spans="1:1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</row>
    <row r="53" spans="1:1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</row>
    <row r="54" spans="1:1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</row>
    <row r="55" spans="1:1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</row>
    <row r="56" spans="1:1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</row>
    <row r="57" spans="1:1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</row>
    <row r="58" spans="1:12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</row>
    <row r="59" spans="1:12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</row>
    <row r="60" spans="1:12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</row>
    <row r="61" spans="1:12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</row>
    <row r="62" spans="1:12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</row>
    <row r="63" spans="1:12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</row>
    <row r="64" spans="1:12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</row>
    <row r="65" spans="1:12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</row>
    <row r="66" spans="1:12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</row>
    <row r="67" spans="1:12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</row>
    <row r="68" spans="1:12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</row>
    <row r="69" spans="1:12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</row>
    <row r="70" spans="1:12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</row>
    <row r="71" spans="1:12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</row>
    <row r="72" spans="1:12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</row>
    <row r="73" spans="1:12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</row>
    <row r="74" spans="1:12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</row>
    <row r="75" spans="1:12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</row>
    <row r="76" spans="1:12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14"/>
  <sheetViews>
    <sheetView workbookViewId="0" topLeftCell="A1">
      <pane ySplit="7" topLeftCell="A8" activePane="bottomLeft" state="frozen"/>
      <selection pane="bottomLeft" activeCell="A3" sqref="A3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1" max="11" width="6.7109375" style="0" customWidth="1"/>
    <col min="12" max="12" width="23.7109375" style="0" customWidth="1"/>
  </cols>
  <sheetData>
    <row r="1" spans="2:23" ht="18">
      <c r="B1" s="185" t="s">
        <v>155</v>
      </c>
      <c r="C1" s="187"/>
      <c r="E1" t="s">
        <v>102</v>
      </c>
      <c r="F1" s="2"/>
      <c r="G1" s="3"/>
      <c r="H1" s="3"/>
      <c r="I1" s="4" t="s">
        <v>103</v>
      </c>
      <c r="J1" s="5"/>
      <c r="K1" s="5"/>
      <c r="M1" s="29" t="s">
        <v>71</v>
      </c>
      <c r="T1" s="29" t="s">
        <v>24</v>
      </c>
      <c r="U1" s="30"/>
      <c r="V1" s="29" t="s">
        <v>25</v>
      </c>
      <c r="W1" s="30"/>
    </row>
    <row r="2" spans="1:22" ht="15.75">
      <c r="A2" s="6"/>
      <c r="B2" s="160" t="s">
        <v>156</v>
      </c>
      <c r="C2" s="160"/>
      <c r="E2" s="9" t="s">
        <v>57</v>
      </c>
      <c r="F2" s="82">
        <v>10</v>
      </c>
      <c r="H2" s="7"/>
      <c r="I2" s="81" t="s">
        <v>22</v>
      </c>
      <c r="J2" s="8"/>
      <c r="K2" s="8"/>
      <c r="L2" s="6"/>
      <c r="M2" s="29" t="s">
        <v>26</v>
      </c>
      <c r="Q2" s="31">
        <f>D3</f>
        <v>0</v>
      </c>
      <c r="T2" s="32" t="s">
        <v>27</v>
      </c>
      <c r="U2" s="33">
        <v>0.5</v>
      </c>
      <c r="V2" s="34">
        <f>Q6*0.5</f>
        <v>0</v>
      </c>
    </row>
    <row r="3" spans="1:22" ht="15.75">
      <c r="A3" s="6"/>
      <c r="C3" s="9" t="s">
        <v>59</v>
      </c>
      <c r="D3" s="129"/>
      <c r="E3" s="9" t="s">
        <v>0</v>
      </c>
      <c r="F3" s="128">
        <v>0</v>
      </c>
      <c r="G3" s="7"/>
      <c r="H3" s="7"/>
      <c r="I3" s="10"/>
      <c r="J3" s="8"/>
      <c r="K3" s="8"/>
      <c r="L3" s="6"/>
      <c r="M3" s="29" t="s">
        <v>28</v>
      </c>
      <c r="Q3" s="35">
        <f>F2</f>
        <v>10</v>
      </c>
      <c r="T3" s="36" t="s">
        <v>29</v>
      </c>
      <c r="U3" s="37">
        <v>0.3</v>
      </c>
      <c r="V3" s="38">
        <f>Q6*0.3</f>
        <v>0</v>
      </c>
    </row>
    <row r="4" spans="1:22" ht="15">
      <c r="A4" s="6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29" t="s">
        <v>56</v>
      </c>
      <c r="Q4" s="39">
        <f>Q2*Q3*0.7</f>
        <v>0</v>
      </c>
      <c r="T4" s="40" t="s">
        <v>30</v>
      </c>
      <c r="U4" s="41">
        <v>0.2</v>
      </c>
      <c r="V4" s="42">
        <f>Q6*0.2</f>
        <v>0</v>
      </c>
    </row>
    <row r="5" spans="1:22" ht="15">
      <c r="A5" s="17">
        <v>1</v>
      </c>
      <c r="B5" s="18">
        <v>1</v>
      </c>
      <c r="C5" s="19"/>
      <c r="D5" s="19"/>
      <c r="E5" s="19"/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M5" s="29" t="s">
        <v>31</v>
      </c>
      <c r="Q5" s="35">
        <f>F3</f>
        <v>0</v>
      </c>
      <c r="T5" s="94"/>
      <c r="U5" s="95"/>
      <c r="V5" s="96"/>
    </row>
    <row r="6" spans="1:22" ht="15">
      <c r="A6" s="17">
        <v>2</v>
      </c>
      <c r="B6" s="18">
        <v>2</v>
      </c>
      <c r="C6" s="19"/>
      <c r="D6" s="19"/>
      <c r="E6" s="19"/>
      <c r="F6" s="20"/>
      <c r="G6" s="18"/>
      <c r="H6" s="18"/>
      <c r="I6" s="21"/>
      <c r="J6" s="22" t="s">
        <v>12</v>
      </c>
      <c r="K6" s="26">
        <f>K5+1</f>
        <v>1</v>
      </c>
      <c r="L6" s="24" t="s">
        <v>15</v>
      </c>
      <c r="M6" s="29" t="s">
        <v>33</v>
      </c>
      <c r="Q6" s="46">
        <f>SUM(Q4:Q5)</f>
        <v>0</v>
      </c>
      <c r="U6" s="47">
        <f>SUM(U2:U5)</f>
        <v>1</v>
      </c>
      <c r="V6" s="48">
        <f>SUM(V2:V5)</f>
        <v>0</v>
      </c>
    </row>
    <row r="7" spans="1:12" ht="15">
      <c r="A7" s="17">
        <v>3</v>
      </c>
      <c r="B7" s="18">
        <v>3</v>
      </c>
      <c r="C7" s="19"/>
      <c r="D7" s="19"/>
      <c r="E7" s="19"/>
      <c r="F7" s="20"/>
      <c r="G7" s="18"/>
      <c r="H7" s="18"/>
      <c r="I7" s="21"/>
      <c r="J7" s="22" t="s">
        <v>14</v>
      </c>
      <c r="K7" s="26">
        <f>K5+2</f>
        <v>2</v>
      </c>
      <c r="L7" s="24" t="s">
        <v>17</v>
      </c>
    </row>
    <row r="8" spans="1:21" ht="15">
      <c r="A8" s="17">
        <v>4</v>
      </c>
      <c r="B8" s="18">
        <v>4</v>
      </c>
      <c r="C8" s="19"/>
      <c r="D8" s="19"/>
      <c r="E8" s="19"/>
      <c r="F8" s="20"/>
      <c r="G8" s="18"/>
      <c r="H8" s="18"/>
      <c r="I8" s="21"/>
      <c r="J8" s="22"/>
      <c r="M8" s="49" t="s">
        <v>34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>
        <v>5</v>
      </c>
      <c r="C9" s="19"/>
      <c r="D9" s="19"/>
      <c r="E9" s="19"/>
      <c r="F9" s="20"/>
      <c r="G9" s="18"/>
      <c r="H9" s="18"/>
      <c r="I9" s="21"/>
      <c r="J9" s="28"/>
      <c r="K9" s="28"/>
      <c r="L9" s="6"/>
      <c r="M9" s="50" t="s">
        <v>35</v>
      </c>
      <c r="N9" s="147" t="s">
        <v>36</v>
      </c>
      <c r="O9" s="147" t="s">
        <v>37</v>
      </c>
      <c r="P9" s="147" t="s">
        <v>38</v>
      </c>
      <c r="Q9" s="147" t="s">
        <v>39</v>
      </c>
      <c r="R9" s="147" t="s">
        <v>40</v>
      </c>
      <c r="S9" s="147" t="s">
        <v>41</v>
      </c>
      <c r="T9" s="147" t="s">
        <v>99</v>
      </c>
      <c r="U9" s="147" t="s">
        <v>43</v>
      </c>
    </row>
    <row r="10" spans="1:21" ht="15">
      <c r="A10" s="17">
        <v>6</v>
      </c>
      <c r="B10" s="18">
        <v>6</v>
      </c>
      <c r="C10" s="19"/>
      <c r="D10" s="19"/>
      <c r="E10" s="17"/>
      <c r="F10" s="20"/>
      <c r="G10" s="18"/>
      <c r="H10" s="18"/>
      <c r="I10" s="21"/>
      <c r="J10" s="28"/>
      <c r="K10" s="28"/>
      <c r="L10" s="6"/>
      <c r="M10" s="49" t="s">
        <v>44</v>
      </c>
      <c r="N10" s="52">
        <f>V2</f>
        <v>0</v>
      </c>
      <c r="O10" s="97">
        <f>V2*0.6</f>
        <v>0</v>
      </c>
      <c r="P10" s="52">
        <f>V2*0.5</f>
        <v>0</v>
      </c>
      <c r="Q10" s="52">
        <f>V2*0.4</f>
        <v>0</v>
      </c>
      <c r="R10" s="52">
        <f>V2*0.3</f>
        <v>0</v>
      </c>
      <c r="S10" s="52">
        <f>V2*0.28</f>
        <v>0</v>
      </c>
      <c r="T10" s="52">
        <f>V2*0.27</f>
        <v>0</v>
      </c>
      <c r="U10" s="52">
        <f>V2*0.24</f>
        <v>0</v>
      </c>
    </row>
    <row r="11" spans="1:21" ht="15">
      <c r="A11" s="17">
        <v>7</v>
      </c>
      <c r="B11" s="18">
        <v>7</v>
      </c>
      <c r="C11" s="19"/>
      <c r="D11" s="19"/>
      <c r="E11" s="19"/>
      <c r="F11" s="20"/>
      <c r="G11" s="18"/>
      <c r="H11" s="18"/>
      <c r="I11" s="21"/>
      <c r="J11" s="28" t="s">
        <v>18</v>
      </c>
      <c r="K11" s="28"/>
      <c r="M11" s="49" t="s">
        <v>45</v>
      </c>
      <c r="N11" s="52"/>
      <c r="O11" s="52">
        <f>V2*0.4</f>
        <v>0</v>
      </c>
      <c r="P11" s="52">
        <f>V2*0.3</f>
        <v>0</v>
      </c>
      <c r="Q11" s="52">
        <f>V2*0.3</f>
        <v>0</v>
      </c>
      <c r="R11" s="52">
        <f>V2*0.25</f>
        <v>0</v>
      </c>
      <c r="S11" s="52">
        <f>V2*0.22</f>
        <v>0</v>
      </c>
      <c r="T11" s="52">
        <f>V2*0.2</f>
        <v>0</v>
      </c>
      <c r="U11" s="52">
        <f>V2*0.18</f>
        <v>0</v>
      </c>
    </row>
    <row r="12" spans="1:21" ht="15">
      <c r="A12" s="17">
        <v>8</v>
      </c>
      <c r="B12" s="18"/>
      <c r="C12" s="19"/>
      <c r="D12" s="19"/>
      <c r="E12" s="19"/>
      <c r="F12" s="20"/>
      <c r="G12" s="18"/>
      <c r="H12" s="18"/>
      <c r="I12" s="21"/>
      <c r="J12" s="28" t="s">
        <v>19</v>
      </c>
      <c r="K12" s="28"/>
      <c r="M12" s="49" t="s">
        <v>46</v>
      </c>
      <c r="N12" s="52"/>
      <c r="O12" s="52"/>
      <c r="P12" s="52">
        <f>V2*0.2</f>
        <v>0</v>
      </c>
      <c r="Q12" s="52">
        <f>V2*0.2</f>
        <v>0</v>
      </c>
      <c r="R12" s="52">
        <f>V2*0.2</f>
        <v>0</v>
      </c>
      <c r="S12" s="52">
        <f>V2*0.18</f>
        <v>0</v>
      </c>
      <c r="T12" s="52">
        <f>V2*0.16</f>
        <v>0</v>
      </c>
      <c r="U12" s="52">
        <f>V2*0.15</f>
        <v>0</v>
      </c>
    </row>
    <row r="13" spans="1:21" ht="15">
      <c r="A13" s="17">
        <v>9</v>
      </c>
      <c r="B13" s="18"/>
      <c r="C13" s="19"/>
      <c r="D13" s="19"/>
      <c r="E13" s="19"/>
      <c r="F13" s="20"/>
      <c r="G13" s="18"/>
      <c r="H13" s="18"/>
      <c r="I13" s="21"/>
      <c r="J13" s="28" t="s">
        <v>20</v>
      </c>
      <c r="K13" s="28"/>
      <c r="M13" s="49" t="s">
        <v>47</v>
      </c>
      <c r="N13" s="52"/>
      <c r="O13" s="52"/>
      <c r="P13" s="52"/>
      <c r="Q13" s="52">
        <f>V2*0.1</f>
        <v>0</v>
      </c>
      <c r="R13" s="52">
        <f>V2*0.15</f>
        <v>0</v>
      </c>
      <c r="S13" s="52">
        <f>V2*0.14</f>
        <v>0</v>
      </c>
      <c r="T13" s="52">
        <f>V2*0.12</f>
        <v>0</v>
      </c>
      <c r="U13" s="52">
        <f>V2*0.12</f>
        <v>0</v>
      </c>
    </row>
    <row r="14" spans="1:21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21</v>
      </c>
      <c r="K14" s="28"/>
      <c r="M14" s="49" t="s">
        <v>48</v>
      </c>
      <c r="N14" s="52"/>
      <c r="O14" s="52"/>
      <c r="P14" s="52"/>
      <c r="Q14" s="52"/>
      <c r="R14" s="52">
        <f>V2*0.1</f>
        <v>0</v>
      </c>
      <c r="S14" s="52">
        <f>V2*0.1</f>
        <v>0</v>
      </c>
      <c r="T14" s="52">
        <f>V2*0.1</f>
        <v>0</v>
      </c>
      <c r="U14" s="52">
        <f>V2*0.1</f>
        <v>0</v>
      </c>
    </row>
    <row r="15" spans="1:21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49" t="s">
        <v>49</v>
      </c>
      <c r="N15" s="52"/>
      <c r="O15" s="52"/>
      <c r="P15" s="52"/>
      <c r="Q15" s="52"/>
      <c r="R15" s="52"/>
      <c r="S15" s="52">
        <f>V2*0.08</f>
        <v>0</v>
      </c>
      <c r="T15" s="52">
        <f>V2*0.08</f>
        <v>0</v>
      </c>
      <c r="U15" s="52">
        <f>V2*0.08</f>
        <v>0</v>
      </c>
    </row>
    <row r="16" spans="1:21" ht="15">
      <c r="A16" s="17">
        <v>12</v>
      </c>
      <c r="B16" s="18"/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49" t="s">
        <v>50</v>
      </c>
      <c r="N16" s="52"/>
      <c r="O16" s="52"/>
      <c r="P16" s="52"/>
      <c r="Q16" s="52"/>
      <c r="R16" s="52"/>
      <c r="S16" s="52"/>
      <c r="T16" s="52">
        <f>V2*0.07</f>
        <v>0</v>
      </c>
      <c r="U16" s="52">
        <f>V2*0.07</f>
        <v>0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51</v>
      </c>
      <c r="N17" s="55"/>
      <c r="O17" s="55"/>
      <c r="P17" s="55"/>
      <c r="Q17" s="55"/>
      <c r="R17" s="55"/>
      <c r="S17" s="55"/>
      <c r="T17" s="55"/>
      <c r="U17" s="55">
        <f>V2*0.06</f>
        <v>0</v>
      </c>
    </row>
    <row r="18" spans="1:21" ht="15">
      <c r="A18" s="17">
        <v>14</v>
      </c>
      <c r="B18" s="18"/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56" t="s">
        <v>52</v>
      </c>
      <c r="N18" s="52">
        <f aca="true" t="shared" si="0" ref="N18:U18">SUM(N10:N17)</f>
        <v>0</v>
      </c>
      <c r="O18" s="52">
        <f t="shared" si="0"/>
        <v>0</v>
      </c>
      <c r="P18" s="52">
        <f t="shared" si="0"/>
        <v>0</v>
      </c>
      <c r="Q18" s="52">
        <f t="shared" si="0"/>
        <v>0</v>
      </c>
      <c r="R18" s="52">
        <f t="shared" si="0"/>
        <v>0</v>
      </c>
      <c r="S18" s="52">
        <f t="shared" si="0"/>
        <v>0</v>
      </c>
      <c r="T18" s="52">
        <f t="shared" si="0"/>
        <v>0</v>
      </c>
      <c r="U18" s="52">
        <f t="shared" si="0"/>
        <v>0</v>
      </c>
    </row>
    <row r="19" spans="1:21" ht="15">
      <c r="A19" s="17">
        <v>15</v>
      </c>
      <c r="B19" s="18"/>
      <c r="C19" s="19"/>
      <c r="D19" s="19"/>
      <c r="E19" s="27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53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35</v>
      </c>
      <c r="N22" s="146" t="s">
        <v>36</v>
      </c>
      <c r="O22" s="146" t="s">
        <v>37</v>
      </c>
      <c r="P22" s="146" t="s">
        <v>38</v>
      </c>
      <c r="Q22" s="146" t="s">
        <v>39</v>
      </c>
      <c r="R22" s="146" t="s">
        <v>40</v>
      </c>
      <c r="S22" s="146" t="s">
        <v>41</v>
      </c>
      <c r="T22" s="146" t="s">
        <v>99</v>
      </c>
      <c r="U22" s="146" t="s">
        <v>43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44</v>
      </c>
      <c r="N23" s="61">
        <f>V3</f>
        <v>0</v>
      </c>
      <c r="O23" s="98">
        <f>V3*0.6</f>
        <v>0</v>
      </c>
      <c r="P23" s="61">
        <f>V3*0.5</f>
        <v>0</v>
      </c>
      <c r="Q23" s="61">
        <f>V3*0.4</f>
        <v>0</v>
      </c>
      <c r="R23" s="61">
        <f>V3*0.3</f>
        <v>0</v>
      </c>
      <c r="S23" s="61">
        <f>V3*0.28</f>
        <v>0</v>
      </c>
      <c r="T23" s="61">
        <f>V3*0.27</f>
        <v>0</v>
      </c>
      <c r="U23" s="61">
        <f>V3*0.24</f>
        <v>0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45</v>
      </c>
      <c r="N24" s="61"/>
      <c r="O24" s="61">
        <f>V3*0.4</f>
        <v>0</v>
      </c>
      <c r="P24" s="61">
        <f>V3*0.3</f>
        <v>0</v>
      </c>
      <c r="Q24" s="61">
        <f>V3*0.3</f>
        <v>0</v>
      </c>
      <c r="R24" s="61">
        <f>V3*0.25</f>
        <v>0</v>
      </c>
      <c r="S24" s="61">
        <f>V3*0.22</f>
        <v>0</v>
      </c>
      <c r="T24" s="61">
        <f>V3*0.2</f>
        <v>0</v>
      </c>
      <c r="U24" s="61">
        <f>V3*0.18</f>
        <v>0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46</v>
      </c>
      <c r="N25" s="61"/>
      <c r="O25" s="61"/>
      <c r="P25" s="61">
        <f>V3*0.2</f>
        <v>0</v>
      </c>
      <c r="Q25" s="61">
        <f>V3*0.2</f>
        <v>0</v>
      </c>
      <c r="R25" s="61">
        <f>V3*0.2</f>
        <v>0</v>
      </c>
      <c r="S25" s="61">
        <f>V3*0.18</f>
        <v>0</v>
      </c>
      <c r="T25" s="61">
        <f>V3*0.16</f>
        <v>0</v>
      </c>
      <c r="U25" s="61">
        <f>V3*0.15</f>
        <v>0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47</v>
      </c>
      <c r="N26" s="61"/>
      <c r="O26" s="61"/>
      <c r="P26" s="61"/>
      <c r="Q26" s="61">
        <f>V3*0.1</f>
        <v>0</v>
      </c>
      <c r="R26" s="61">
        <f>V3*0.15</f>
        <v>0</v>
      </c>
      <c r="S26" s="61">
        <f>V3*0.14</f>
        <v>0</v>
      </c>
      <c r="T26" s="61">
        <f>V3*0.12</f>
        <v>0</v>
      </c>
      <c r="U26" s="61">
        <f>V3*0.12</f>
        <v>0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48</v>
      </c>
      <c r="N27" s="61"/>
      <c r="O27" s="61"/>
      <c r="P27" s="61"/>
      <c r="Q27" s="61"/>
      <c r="R27" s="61">
        <f>V3*0.1</f>
        <v>0</v>
      </c>
      <c r="S27" s="61">
        <f>V3*0.1</f>
        <v>0</v>
      </c>
      <c r="T27" s="61">
        <f>V3*0.1</f>
        <v>0</v>
      </c>
      <c r="U27" s="61">
        <f>V3*0.1</f>
        <v>0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49</v>
      </c>
      <c r="N28" s="61"/>
      <c r="O28" s="61"/>
      <c r="P28" s="61"/>
      <c r="Q28" s="61"/>
      <c r="R28" s="61"/>
      <c r="S28" s="61">
        <f>V3*0.08</f>
        <v>0</v>
      </c>
      <c r="T28" s="61">
        <f>V3*0.08</f>
        <v>0</v>
      </c>
      <c r="U28" s="61">
        <f>V3*0.08</f>
        <v>0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50</v>
      </c>
      <c r="N29" s="61"/>
      <c r="O29" s="61"/>
      <c r="P29" s="61"/>
      <c r="Q29" s="61"/>
      <c r="R29" s="61"/>
      <c r="S29" s="61"/>
      <c r="T29" s="61">
        <f>V3*0.07</f>
        <v>0</v>
      </c>
      <c r="U29" s="61">
        <f>V3*0.07</f>
        <v>0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51</v>
      </c>
      <c r="N30" s="64"/>
      <c r="O30" s="64"/>
      <c r="P30" s="64"/>
      <c r="Q30" s="64"/>
      <c r="R30" s="64"/>
      <c r="S30" s="64"/>
      <c r="T30" s="64"/>
      <c r="U30" s="64">
        <f>V3*0.06</f>
        <v>0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52</v>
      </c>
      <c r="N31" s="61">
        <f aca="true" t="shared" si="1" ref="N31:U31">SUM(N23:N30)</f>
        <v>0</v>
      </c>
      <c r="O31" s="61">
        <f t="shared" si="1"/>
        <v>0</v>
      </c>
      <c r="P31" s="61">
        <f t="shared" si="1"/>
        <v>0</v>
      </c>
      <c r="Q31" s="61">
        <f t="shared" si="1"/>
        <v>0</v>
      </c>
      <c r="R31" s="61">
        <f t="shared" si="1"/>
        <v>0</v>
      </c>
      <c r="S31" s="61">
        <f t="shared" si="1"/>
        <v>0</v>
      </c>
      <c r="T31" s="61">
        <f t="shared" si="1"/>
        <v>0</v>
      </c>
      <c r="U31" s="61">
        <f t="shared" si="1"/>
        <v>0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54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35</v>
      </c>
      <c r="N35" s="67" t="s">
        <v>63</v>
      </c>
      <c r="O35" s="67" t="s">
        <v>64</v>
      </c>
      <c r="P35" s="67" t="s">
        <v>65</v>
      </c>
      <c r="Q35" s="67" t="s">
        <v>66</v>
      </c>
      <c r="R35" s="67" t="s">
        <v>67</v>
      </c>
      <c r="S35" s="67" t="s">
        <v>68</v>
      </c>
      <c r="T35" s="67" t="s">
        <v>69</v>
      </c>
      <c r="U35" s="67" t="s">
        <v>70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44</v>
      </c>
      <c r="N36" s="69">
        <f>V4</f>
        <v>0</v>
      </c>
      <c r="O36" s="99">
        <f>V4*0.6</f>
        <v>0</v>
      </c>
      <c r="P36" s="69">
        <f>V4*0.5</f>
        <v>0</v>
      </c>
      <c r="Q36" s="69">
        <f>V4*0.4</f>
        <v>0</v>
      </c>
      <c r="R36" s="69">
        <f>V4*0.3</f>
        <v>0</v>
      </c>
      <c r="S36" s="69">
        <f>V4*0.28</f>
        <v>0</v>
      </c>
      <c r="T36" s="69">
        <f>V4*0.27</f>
        <v>0</v>
      </c>
      <c r="U36" s="69">
        <f>V4*0.24</f>
        <v>0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45</v>
      </c>
      <c r="N37" s="69"/>
      <c r="O37" s="69">
        <f>V4*0.4</f>
        <v>0</v>
      </c>
      <c r="P37" s="69">
        <f>V4*0.3</f>
        <v>0</v>
      </c>
      <c r="Q37" s="69">
        <f>V4*0.3</f>
        <v>0</v>
      </c>
      <c r="R37" s="69">
        <f>V4*0.25</f>
        <v>0</v>
      </c>
      <c r="S37" s="69">
        <f>V4*0.22</f>
        <v>0</v>
      </c>
      <c r="T37" s="69">
        <f>V4*0.2</f>
        <v>0</v>
      </c>
      <c r="U37" s="69">
        <f>V4*0.18</f>
        <v>0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46</v>
      </c>
      <c r="N38" s="69"/>
      <c r="O38" s="69"/>
      <c r="P38" s="69">
        <f>V4*0.2</f>
        <v>0</v>
      </c>
      <c r="Q38" s="69">
        <f>V4*0.2</f>
        <v>0</v>
      </c>
      <c r="R38" s="69">
        <f>V4*0.2</f>
        <v>0</v>
      </c>
      <c r="S38" s="69">
        <f>V4*0.18</f>
        <v>0</v>
      </c>
      <c r="T38" s="69">
        <f>V4*0.16</f>
        <v>0</v>
      </c>
      <c r="U38" s="69">
        <f>V4*0.15</f>
        <v>0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47</v>
      </c>
      <c r="N39" s="69"/>
      <c r="O39" s="69"/>
      <c r="P39" s="69"/>
      <c r="Q39" s="69">
        <f>V4*0.1</f>
        <v>0</v>
      </c>
      <c r="R39" s="69">
        <f>V4*0.15</f>
        <v>0</v>
      </c>
      <c r="S39" s="69">
        <f>V4*0.14</f>
        <v>0</v>
      </c>
      <c r="T39" s="69">
        <f>V4*0.12</f>
        <v>0</v>
      </c>
      <c r="U39" s="69">
        <f>V4*0.12</f>
        <v>0</v>
      </c>
    </row>
    <row r="40" spans="1:21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8" t="s">
        <v>48</v>
      </c>
      <c r="N40" s="69"/>
      <c r="O40" s="69"/>
      <c r="P40" s="69"/>
      <c r="Q40" s="69"/>
      <c r="R40" s="69">
        <f>V4*0.1</f>
        <v>0</v>
      </c>
      <c r="S40" s="69">
        <f>V4*0.1</f>
        <v>0</v>
      </c>
      <c r="T40" s="69">
        <f>V4*0.1</f>
        <v>0</v>
      </c>
      <c r="U40" s="69">
        <f>V4*0.1</f>
        <v>0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49</v>
      </c>
      <c r="N41" s="69"/>
      <c r="O41" s="69"/>
      <c r="P41" s="69"/>
      <c r="Q41" s="69"/>
      <c r="R41" s="69"/>
      <c r="S41" s="69">
        <f>V4*0.08</f>
        <v>0</v>
      </c>
      <c r="T41" s="69">
        <f>V4*0.08</f>
        <v>0</v>
      </c>
      <c r="U41" s="69">
        <f>V4*0.08</f>
        <v>0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50</v>
      </c>
      <c r="N42" s="69"/>
      <c r="O42" s="69"/>
      <c r="P42" s="69"/>
      <c r="Q42" s="69"/>
      <c r="R42" s="69"/>
      <c r="S42" s="69"/>
      <c r="T42" s="69">
        <f>V4*0.07</f>
        <v>0</v>
      </c>
      <c r="U42" s="69">
        <f>V4*0.07</f>
        <v>0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51</v>
      </c>
      <c r="N43" s="72"/>
      <c r="O43" s="72"/>
      <c r="P43" s="72"/>
      <c r="Q43" s="72"/>
      <c r="R43" s="72"/>
      <c r="S43" s="72"/>
      <c r="T43" s="72"/>
      <c r="U43" s="72">
        <f>V4*0.06</f>
        <v>0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52</v>
      </c>
      <c r="N44" s="69">
        <f aca="true" t="shared" si="2" ref="N44:U44">SUM(N36:N43)</f>
        <v>0</v>
      </c>
      <c r="O44" s="69">
        <f t="shared" si="2"/>
        <v>0</v>
      </c>
      <c r="P44" s="69">
        <f t="shared" si="2"/>
        <v>0</v>
      </c>
      <c r="Q44" s="69">
        <f t="shared" si="2"/>
        <v>0</v>
      </c>
      <c r="R44" s="69">
        <f t="shared" si="2"/>
        <v>0</v>
      </c>
      <c r="S44" s="69">
        <f t="shared" si="2"/>
        <v>0</v>
      </c>
      <c r="T44" s="69">
        <f t="shared" si="2"/>
        <v>0</v>
      </c>
      <c r="U44" s="69">
        <f t="shared" si="2"/>
        <v>0</v>
      </c>
    </row>
    <row r="45" spans="1:1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</row>
    <row r="46" spans="1:1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</row>
    <row r="47" spans="1:1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</row>
    <row r="48" spans="1:1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</row>
    <row r="49" spans="1:1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</row>
    <row r="50" spans="1:1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</row>
    <row r="51" spans="1:1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</row>
    <row r="52" spans="1:1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</row>
    <row r="53" spans="1:1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</row>
    <row r="54" spans="1:1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</row>
    <row r="55" spans="1:1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</row>
    <row r="56" spans="1:1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</row>
    <row r="57" spans="1:1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</row>
    <row r="58" spans="1:12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</row>
    <row r="59" spans="1:12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</row>
    <row r="60" spans="1:12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</row>
    <row r="61" spans="1:12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</row>
    <row r="62" spans="1:12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</row>
    <row r="63" spans="1:12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</row>
    <row r="64" spans="1:12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</row>
    <row r="65" spans="1:12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</row>
    <row r="66" spans="1:12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</row>
    <row r="67" spans="1:12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</row>
    <row r="68" spans="1:12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</row>
    <row r="69" spans="1:12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</row>
    <row r="70" spans="1:12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</row>
    <row r="71" spans="1:12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</row>
    <row r="72" spans="1:12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</row>
    <row r="73" spans="1:12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</row>
    <row r="74" spans="1:12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</row>
    <row r="75" spans="1:12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</row>
    <row r="76" spans="1:12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autoFilter ref="B4:I4">
    <sortState ref="B5:I114">
      <sortCondition sortBy="value" ref="B5:B114"/>
    </sortState>
  </autoFilter>
  <printOptions/>
  <pageMargins left="0.2" right="0.2" top="0.5" bottom="0.5" header="0.3" footer="0.3"/>
  <pageSetup horizontalDpi="300" verticalDpi="300" orientation="portrait" r:id="rId1"/>
  <colBreaks count="1" manualBreakCount="1">
    <brk id="12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4"/>
  <sheetViews>
    <sheetView workbookViewId="0" topLeftCell="A1">
      <selection activeCell="A1" sqref="A1:F12"/>
    </sheetView>
  </sheetViews>
  <sheetFormatPr defaultColWidth="9.140625" defaultRowHeight="15"/>
  <cols>
    <col min="1" max="1" width="5.00390625" style="0" customWidth="1"/>
    <col min="2" max="2" width="4.7109375" style="0" customWidth="1"/>
    <col min="3" max="3" width="17.8515625" style="0" customWidth="1"/>
    <col min="4" max="4" width="18.8515625" style="0" customWidth="1"/>
    <col min="5" max="5" width="20.421875" style="0" customWidth="1"/>
    <col min="6" max="6" width="9.28125" style="0" bestFit="1" customWidth="1"/>
    <col min="8" max="8" width="6.8515625" style="0" customWidth="1"/>
    <col min="12" max="12" width="25.00390625" style="0" customWidth="1"/>
  </cols>
  <sheetData>
    <row r="1" spans="2:23" ht="18">
      <c r="B1" s="161" t="s">
        <v>155</v>
      </c>
      <c r="C1" s="162"/>
      <c r="F1" s="2"/>
      <c r="G1" s="3"/>
      <c r="H1" s="3"/>
      <c r="I1" s="4" t="s">
        <v>103</v>
      </c>
      <c r="J1" s="5"/>
      <c r="K1" s="5"/>
      <c r="M1" s="29" t="s">
        <v>23</v>
      </c>
      <c r="T1" s="29" t="s">
        <v>24</v>
      </c>
      <c r="U1" s="30"/>
      <c r="V1" s="29" t="s">
        <v>25</v>
      </c>
      <c r="W1" s="30"/>
    </row>
    <row r="2" spans="1:22" ht="15.75">
      <c r="A2" s="6"/>
      <c r="B2" s="160" t="s">
        <v>143</v>
      </c>
      <c r="C2" s="160"/>
      <c r="E2" s="9" t="s">
        <v>57</v>
      </c>
      <c r="F2" s="82">
        <v>10</v>
      </c>
      <c r="H2" s="7"/>
      <c r="I2" s="81" t="s">
        <v>22</v>
      </c>
      <c r="J2" s="8"/>
      <c r="K2" s="8"/>
      <c r="L2" s="6"/>
      <c r="M2" s="29" t="s">
        <v>26</v>
      </c>
      <c r="Q2" s="31">
        <f>D3</f>
        <v>0</v>
      </c>
      <c r="T2" s="32" t="s">
        <v>27</v>
      </c>
      <c r="U2" s="33">
        <v>0.4</v>
      </c>
      <c r="V2" s="34">
        <f>Q6*0.4</f>
        <v>10</v>
      </c>
    </row>
    <row r="3" spans="1:22" ht="15.75">
      <c r="A3" s="6"/>
      <c r="C3" s="9" t="s">
        <v>59</v>
      </c>
      <c r="D3" s="129"/>
      <c r="E3" s="9" t="s">
        <v>0</v>
      </c>
      <c r="F3" s="128">
        <v>25</v>
      </c>
      <c r="G3" s="7"/>
      <c r="H3" s="7"/>
      <c r="I3" s="10"/>
      <c r="J3" s="8"/>
      <c r="K3" s="8"/>
      <c r="L3" s="6"/>
      <c r="M3" s="29" t="s">
        <v>28</v>
      </c>
      <c r="Q3" s="35">
        <f>F2</f>
        <v>10</v>
      </c>
      <c r="T3" s="36" t="s">
        <v>29</v>
      </c>
      <c r="U3" s="37">
        <v>0.3</v>
      </c>
      <c r="V3" s="38">
        <f>Q6*0.3</f>
        <v>7.5</v>
      </c>
    </row>
    <row r="4" spans="1:22" ht="15">
      <c r="A4" s="6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29" t="s">
        <v>56</v>
      </c>
      <c r="Q4" s="39">
        <f>(Q2*Q3)*0.7</f>
        <v>0</v>
      </c>
      <c r="T4" s="40" t="s">
        <v>30</v>
      </c>
      <c r="U4" s="41">
        <v>0.2</v>
      </c>
      <c r="V4" s="42">
        <f>Q6*0.2</f>
        <v>5</v>
      </c>
    </row>
    <row r="5" spans="1:22" ht="15">
      <c r="A5" s="17">
        <v>1</v>
      </c>
      <c r="B5" s="18">
        <v>1</v>
      </c>
      <c r="C5" s="19" t="s">
        <v>195</v>
      </c>
      <c r="D5" s="19" t="s">
        <v>196</v>
      </c>
      <c r="E5" s="19" t="s">
        <v>198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M5" s="29" t="s">
        <v>31</v>
      </c>
      <c r="Q5" s="35">
        <f>F3</f>
        <v>25</v>
      </c>
      <c r="T5" s="43" t="s">
        <v>32</v>
      </c>
      <c r="U5" s="44">
        <v>0.1</v>
      </c>
      <c r="V5" s="45">
        <f>Q6*0.1</f>
        <v>2.5</v>
      </c>
    </row>
    <row r="6" spans="1:22" ht="15">
      <c r="A6" s="17">
        <v>2</v>
      </c>
      <c r="B6" s="18">
        <v>5</v>
      </c>
      <c r="C6" s="19" t="s">
        <v>202</v>
      </c>
      <c r="D6" s="19" t="s">
        <v>200</v>
      </c>
      <c r="E6" s="19" t="s">
        <v>201</v>
      </c>
      <c r="F6" s="20"/>
      <c r="G6" s="18"/>
      <c r="H6" s="18"/>
      <c r="I6" s="21"/>
      <c r="J6" s="22" t="s">
        <v>12</v>
      </c>
      <c r="K6" s="26">
        <f>K5+1</f>
        <v>1</v>
      </c>
      <c r="L6" s="24" t="s">
        <v>15</v>
      </c>
      <c r="M6" s="29" t="s">
        <v>33</v>
      </c>
      <c r="Q6" s="46">
        <f>SUM(Q4:Q5)</f>
        <v>25</v>
      </c>
      <c r="U6" s="47">
        <f>SUM(U2:U5)</f>
        <v>0.9999999999999999</v>
      </c>
      <c r="V6" s="48">
        <f>SUM(V2:V5)</f>
        <v>25</v>
      </c>
    </row>
    <row r="7" spans="1:12" ht="15">
      <c r="A7" s="17">
        <v>3</v>
      </c>
      <c r="B7" s="18">
        <v>3</v>
      </c>
      <c r="C7" s="19" t="s">
        <v>157</v>
      </c>
      <c r="D7" s="19" t="s">
        <v>208</v>
      </c>
      <c r="E7" s="19" t="s">
        <v>209</v>
      </c>
      <c r="F7" s="20"/>
      <c r="G7" s="18"/>
      <c r="H7" s="18"/>
      <c r="I7" s="21"/>
      <c r="J7" s="22" t="s">
        <v>14</v>
      </c>
      <c r="K7" s="26">
        <f>K5+2</f>
        <v>2</v>
      </c>
      <c r="L7" s="24" t="s">
        <v>17</v>
      </c>
    </row>
    <row r="8" spans="1:21" ht="15">
      <c r="A8" s="17">
        <v>4</v>
      </c>
      <c r="B8" s="18">
        <v>4</v>
      </c>
      <c r="C8" s="19" t="s">
        <v>222</v>
      </c>
      <c r="D8" s="19" t="s">
        <v>223</v>
      </c>
      <c r="E8" s="17" t="s">
        <v>224</v>
      </c>
      <c r="F8" s="20"/>
      <c r="G8" s="18"/>
      <c r="H8" s="18"/>
      <c r="I8" s="21"/>
      <c r="J8" s="22"/>
      <c r="M8" s="49" t="s">
        <v>34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>
        <v>2</v>
      </c>
      <c r="C9" s="19"/>
      <c r="D9" s="19"/>
      <c r="E9" s="19"/>
      <c r="F9" s="20"/>
      <c r="G9" s="18"/>
      <c r="H9" s="18"/>
      <c r="I9" s="21"/>
      <c r="J9" s="28"/>
      <c r="K9" s="28"/>
      <c r="L9" s="6"/>
      <c r="M9" s="50" t="s">
        <v>35</v>
      </c>
      <c r="N9" s="51" t="s">
        <v>36</v>
      </c>
      <c r="O9" s="51" t="s">
        <v>37</v>
      </c>
      <c r="P9" s="51" t="s">
        <v>38</v>
      </c>
      <c r="Q9" s="51" t="s">
        <v>39</v>
      </c>
      <c r="R9" s="51" t="s">
        <v>40</v>
      </c>
      <c r="S9" s="51" t="s">
        <v>41</v>
      </c>
      <c r="T9" s="51" t="s">
        <v>42</v>
      </c>
      <c r="U9" s="51" t="s">
        <v>43</v>
      </c>
    </row>
    <row r="10" spans="1:21" ht="15">
      <c r="A10" s="17">
        <v>6</v>
      </c>
      <c r="B10" s="18"/>
      <c r="C10" s="19"/>
      <c r="D10" s="19"/>
      <c r="E10" s="19"/>
      <c r="F10" s="20"/>
      <c r="G10" s="18"/>
      <c r="H10" s="18"/>
      <c r="I10" s="21"/>
      <c r="J10" s="28"/>
      <c r="K10" s="28"/>
      <c r="L10" s="6"/>
      <c r="M10" s="49" t="s">
        <v>44</v>
      </c>
      <c r="N10" s="52">
        <f>V2</f>
        <v>10</v>
      </c>
      <c r="O10" s="53">
        <f>V2*0.6</f>
        <v>6</v>
      </c>
      <c r="P10" s="52">
        <f>V2*0.5</f>
        <v>5</v>
      </c>
      <c r="Q10" s="52">
        <f>V2*0.4</f>
        <v>4</v>
      </c>
      <c r="R10" s="52">
        <f>V2*0.3</f>
        <v>3</v>
      </c>
      <c r="S10" s="52">
        <f>V2*0.28</f>
        <v>2.8000000000000003</v>
      </c>
      <c r="T10" s="52">
        <f>V2*0.27</f>
        <v>2.7</v>
      </c>
      <c r="U10" s="52">
        <f>V2*0.24</f>
        <v>2.4</v>
      </c>
    </row>
    <row r="11" spans="1:21" ht="15">
      <c r="A11" s="17">
        <v>7</v>
      </c>
      <c r="B11" s="18"/>
      <c r="C11" s="19"/>
      <c r="D11" s="19"/>
      <c r="E11" s="19"/>
      <c r="F11" s="20"/>
      <c r="G11" s="18"/>
      <c r="H11" s="18"/>
      <c r="I11" s="21"/>
      <c r="J11" s="28" t="s">
        <v>18</v>
      </c>
      <c r="K11" s="28"/>
      <c r="M11" s="49" t="s">
        <v>45</v>
      </c>
      <c r="N11" s="52"/>
      <c r="O11" s="52">
        <f>V2*0.4</f>
        <v>4</v>
      </c>
      <c r="P11" s="52">
        <f>V2*0.3</f>
        <v>3</v>
      </c>
      <c r="Q11" s="52">
        <f>V2*0.3</f>
        <v>3</v>
      </c>
      <c r="R11" s="52">
        <f>V2*0.25</f>
        <v>2.5</v>
      </c>
      <c r="S11" s="52">
        <f>V2*0.22</f>
        <v>2.2</v>
      </c>
      <c r="T11" s="52">
        <f>V2*0.2</f>
        <v>2</v>
      </c>
      <c r="U11" s="52">
        <f>V2*0.18</f>
        <v>1.7999999999999998</v>
      </c>
    </row>
    <row r="12" spans="1:21" ht="15">
      <c r="A12" s="17">
        <v>8</v>
      </c>
      <c r="B12" s="18"/>
      <c r="C12" s="19"/>
      <c r="D12" s="19"/>
      <c r="E12" s="19"/>
      <c r="F12" s="20"/>
      <c r="G12" s="18"/>
      <c r="H12" s="18"/>
      <c r="I12" s="21"/>
      <c r="J12" s="28" t="s">
        <v>19</v>
      </c>
      <c r="K12" s="28"/>
      <c r="M12" s="49" t="s">
        <v>46</v>
      </c>
      <c r="N12" s="52"/>
      <c r="O12" s="52"/>
      <c r="P12" s="52">
        <f>Jackpot!E605</f>
        <v>0</v>
      </c>
      <c r="Q12" s="52">
        <f>V2*0.2</f>
        <v>2</v>
      </c>
      <c r="R12" s="52">
        <f>V2*0.2</f>
        <v>2</v>
      </c>
      <c r="S12" s="52">
        <f>V2*0.18</f>
        <v>1.7999999999999998</v>
      </c>
      <c r="T12" s="52">
        <f>V2*0.16</f>
        <v>1.6</v>
      </c>
      <c r="U12" s="52">
        <f>V2*0.15</f>
        <v>1.5</v>
      </c>
    </row>
    <row r="13" spans="1:21" ht="15">
      <c r="A13" s="17">
        <v>9</v>
      </c>
      <c r="B13" s="18"/>
      <c r="C13" s="19"/>
      <c r="D13" s="19"/>
      <c r="E13" s="19"/>
      <c r="F13" s="20"/>
      <c r="G13" s="18"/>
      <c r="H13" s="18"/>
      <c r="I13" s="21"/>
      <c r="J13" s="28" t="s">
        <v>20</v>
      </c>
      <c r="K13" s="28"/>
      <c r="M13" s="49" t="s">
        <v>47</v>
      </c>
      <c r="N13" s="52"/>
      <c r="O13" s="52"/>
      <c r="P13" s="52"/>
      <c r="Q13" s="52">
        <f>V2*0.1</f>
        <v>1</v>
      </c>
      <c r="R13" s="52">
        <f>V2*0.15</f>
        <v>1.5</v>
      </c>
      <c r="S13" s="52">
        <f>V2*0.14</f>
        <v>1.4000000000000001</v>
      </c>
      <c r="T13" s="52">
        <f>V2*0.12</f>
        <v>1.2</v>
      </c>
      <c r="U13" s="52">
        <f>V2*0.12</f>
        <v>1.2</v>
      </c>
    </row>
    <row r="14" spans="1:21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21</v>
      </c>
      <c r="K14" s="28"/>
      <c r="M14" s="49" t="s">
        <v>48</v>
      </c>
      <c r="N14" s="52"/>
      <c r="O14" s="52"/>
      <c r="P14" s="52"/>
      <c r="Q14" s="52"/>
      <c r="R14" s="52">
        <f>V2*0.1</f>
        <v>1</v>
      </c>
      <c r="S14" s="52">
        <f>V2*0.1</f>
        <v>1</v>
      </c>
      <c r="T14" s="52">
        <f>V2*0.1</f>
        <v>1</v>
      </c>
      <c r="U14" s="52">
        <f>V2*0.1</f>
        <v>1</v>
      </c>
    </row>
    <row r="15" spans="1:21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49" t="s">
        <v>49</v>
      </c>
      <c r="N15" s="52"/>
      <c r="O15" s="52"/>
      <c r="P15" s="52"/>
      <c r="Q15" s="52"/>
      <c r="R15" s="52"/>
      <c r="S15" s="52">
        <f>V2*0.08</f>
        <v>0.8</v>
      </c>
      <c r="T15" s="52">
        <f>V2*0.08</f>
        <v>0.8</v>
      </c>
      <c r="U15" s="52">
        <f>V2*0.08</f>
        <v>0.8</v>
      </c>
    </row>
    <row r="16" spans="1:21" ht="15">
      <c r="A16" s="17">
        <v>12</v>
      </c>
      <c r="B16" s="18"/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49" t="s">
        <v>50</v>
      </c>
      <c r="N16" s="52"/>
      <c r="O16" s="52"/>
      <c r="P16" s="52"/>
      <c r="Q16" s="52"/>
      <c r="R16" s="52"/>
      <c r="S16" s="52"/>
      <c r="T16" s="52">
        <f>V2*0.07</f>
        <v>0.7000000000000001</v>
      </c>
      <c r="U16" s="52">
        <f>V2*0.07</f>
        <v>0.7000000000000001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51</v>
      </c>
      <c r="N17" s="55"/>
      <c r="O17" s="55"/>
      <c r="P17" s="55"/>
      <c r="Q17" s="55"/>
      <c r="R17" s="55"/>
      <c r="S17" s="55"/>
      <c r="T17" s="55"/>
      <c r="U17" s="55">
        <f>V2*0.06</f>
        <v>0.6</v>
      </c>
    </row>
    <row r="18" spans="1:21" ht="15">
      <c r="A18" s="17">
        <v>14</v>
      </c>
      <c r="B18" s="18"/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56" t="s">
        <v>52</v>
      </c>
      <c r="N18" s="52">
        <f aca="true" t="shared" si="0" ref="N18:U18">SUM(N10:N17)</f>
        <v>10</v>
      </c>
      <c r="O18" s="52">
        <f t="shared" si="0"/>
        <v>10</v>
      </c>
      <c r="P18" s="52">
        <f t="shared" si="0"/>
        <v>8</v>
      </c>
      <c r="Q18" s="52">
        <f t="shared" si="0"/>
        <v>10</v>
      </c>
      <c r="R18" s="52">
        <f t="shared" si="0"/>
        <v>10</v>
      </c>
      <c r="S18" s="52">
        <f t="shared" si="0"/>
        <v>10</v>
      </c>
      <c r="T18" s="52">
        <f t="shared" si="0"/>
        <v>10</v>
      </c>
      <c r="U18" s="52">
        <f t="shared" si="0"/>
        <v>9.999999999999998</v>
      </c>
    </row>
    <row r="19" spans="1:21" ht="15">
      <c r="A19" s="17">
        <v>15</v>
      </c>
      <c r="B19" s="18"/>
      <c r="C19" s="19"/>
      <c r="D19" s="19"/>
      <c r="E19" s="27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53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35</v>
      </c>
      <c r="N22" s="59" t="s">
        <v>36</v>
      </c>
      <c r="O22" s="59" t="s">
        <v>37</v>
      </c>
      <c r="P22" s="59" t="s">
        <v>38</v>
      </c>
      <c r="Q22" s="59" t="s">
        <v>39</v>
      </c>
      <c r="R22" s="59" t="s">
        <v>40</v>
      </c>
      <c r="S22" s="59" t="s">
        <v>41</v>
      </c>
      <c r="T22" s="59" t="s">
        <v>42</v>
      </c>
      <c r="U22" s="59" t="s">
        <v>43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44</v>
      </c>
      <c r="N23" s="61">
        <f>V3</f>
        <v>7.5</v>
      </c>
      <c r="O23" s="62">
        <f>V3*0.6</f>
        <v>4.5</v>
      </c>
      <c r="P23" s="61">
        <f>V3*0.5</f>
        <v>3.75</v>
      </c>
      <c r="Q23" s="61">
        <f>V3*0.4</f>
        <v>3</v>
      </c>
      <c r="R23" s="61">
        <f>V3*0.3</f>
        <v>2.25</v>
      </c>
      <c r="S23" s="61">
        <f>V3*0.28</f>
        <v>2.1</v>
      </c>
      <c r="T23" s="61">
        <f>V3*0.27</f>
        <v>2.0250000000000004</v>
      </c>
      <c r="U23" s="61">
        <f>V3*0.24</f>
        <v>1.7999999999999998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45</v>
      </c>
      <c r="N24" s="61"/>
      <c r="O24" s="61">
        <f>V3*0.4</f>
        <v>3</v>
      </c>
      <c r="P24" s="61">
        <f>V3*0.3</f>
        <v>2.25</v>
      </c>
      <c r="Q24" s="61">
        <f>V3*0.3</f>
        <v>2.25</v>
      </c>
      <c r="R24" s="61">
        <f>V3*0.25</f>
        <v>1.875</v>
      </c>
      <c r="S24" s="61">
        <f>V3*0.22</f>
        <v>1.65</v>
      </c>
      <c r="T24" s="61">
        <f>V3*0.2</f>
        <v>1.5</v>
      </c>
      <c r="U24" s="61">
        <f>V3*0.18</f>
        <v>1.3499999999999999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46</v>
      </c>
      <c r="N25" s="61"/>
      <c r="O25" s="61"/>
      <c r="P25" s="61">
        <f>V3*0.2</f>
        <v>1.5</v>
      </c>
      <c r="Q25" s="61">
        <f>V3*0.2</f>
        <v>1.5</v>
      </c>
      <c r="R25" s="61">
        <f>V3*0.2</f>
        <v>1.5</v>
      </c>
      <c r="S25" s="61">
        <f>V3*0.18</f>
        <v>1.3499999999999999</v>
      </c>
      <c r="T25" s="61">
        <f>V3*0.16</f>
        <v>1.2</v>
      </c>
      <c r="U25" s="61">
        <f>V3*0.15</f>
        <v>1.125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47</v>
      </c>
      <c r="N26" s="61"/>
      <c r="O26" s="61"/>
      <c r="P26" s="61"/>
      <c r="Q26" s="61">
        <f>V3*0.1</f>
        <v>0.75</v>
      </c>
      <c r="R26" s="61">
        <f>V3*0.15</f>
        <v>1.125</v>
      </c>
      <c r="S26" s="61">
        <f>V3*0.14</f>
        <v>1.05</v>
      </c>
      <c r="T26" s="61">
        <f>V3*0.12</f>
        <v>0.8999999999999999</v>
      </c>
      <c r="U26" s="61">
        <f>V3*0.12</f>
        <v>0.8999999999999999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48</v>
      </c>
      <c r="N27" s="61"/>
      <c r="O27" s="61"/>
      <c r="P27" s="61"/>
      <c r="Q27" s="61"/>
      <c r="R27" s="61">
        <f>V3*0.1</f>
        <v>0.75</v>
      </c>
      <c r="S27" s="61">
        <f>V3*0.1</f>
        <v>0.75</v>
      </c>
      <c r="T27" s="61">
        <f>V3*0.1</f>
        <v>0.75</v>
      </c>
      <c r="U27" s="61">
        <f>V3*0.1</f>
        <v>0.75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49</v>
      </c>
      <c r="N28" s="61"/>
      <c r="O28" s="61"/>
      <c r="P28" s="61"/>
      <c r="Q28" s="61"/>
      <c r="R28" s="61"/>
      <c r="S28" s="61">
        <f>V3*0.08</f>
        <v>0.6</v>
      </c>
      <c r="T28" s="61">
        <f>V3*0.08</f>
        <v>0.6</v>
      </c>
      <c r="U28" s="61">
        <f>V3*0.08</f>
        <v>0.6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50</v>
      </c>
      <c r="N29" s="61"/>
      <c r="O29" s="61"/>
      <c r="P29" s="61"/>
      <c r="Q29" s="61"/>
      <c r="R29" s="61"/>
      <c r="S29" s="61"/>
      <c r="T29" s="61">
        <f>V3*0.07</f>
        <v>0.525</v>
      </c>
      <c r="U29" s="61">
        <f>V3*0.07</f>
        <v>0.525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51</v>
      </c>
      <c r="N30" s="64"/>
      <c r="O30" s="64"/>
      <c r="P30" s="64"/>
      <c r="Q30" s="64"/>
      <c r="R30" s="64"/>
      <c r="S30" s="64"/>
      <c r="T30" s="64"/>
      <c r="U30" s="64">
        <f>V3*0.06</f>
        <v>0.44999999999999996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52</v>
      </c>
      <c r="N31" s="61">
        <f aca="true" t="shared" si="1" ref="N31:U31">SUM(N23:N30)</f>
        <v>7.5</v>
      </c>
      <c r="O31" s="61">
        <f t="shared" si="1"/>
        <v>7.5</v>
      </c>
      <c r="P31" s="61">
        <f t="shared" si="1"/>
        <v>7.5</v>
      </c>
      <c r="Q31" s="61">
        <f t="shared" si="1"/>
        <v>7.5</v>
      </c>
      <c r="R31" s="61">
        <f t="shared" si="1"/>
        <v>7.5</v>
      </c>
      <c r="S31" s="61">
        <f t="shared" si="1"/>
        <v>7.499999999999999</v>
      </c>
      <c r="T31" s="61">
        <f t="shared" si="1"/>
        <v>7.5</v>
      </c>
      <c r="U31" s="61">
        <f t="shared" si="1"/>
        <v>7.499999999999999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54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35</v>
      </c>
      <c r="N35" s="67" t="s">
        <v>36</v>
      </c>
      <c r="O35" s="67" t="s">
        <v>37</v>
      </c>
      <c r="P35" s="67" t="s">
        <v>38</v>
      </c>
      <c r="Q35" s="67" t="s">
        <v>39</v>
      </c>
      <c r="R35" s="67" t="s">
        <v>40</v>
      </c>
      <c r="S35" s="67" t="s">
        <v>41</v>
      </c>
      <c r="T35" s="67" t="s">
        <v>42</v>
      </c>
      <c r="U35" s="67" t="s">
        <v>43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44</v>
      </c>
      <c r="N36" s="69">
        <f>V4</f>
        <v>5</v>
      </c>
      <c r="O36" s="70">
        <f>V4*0.6</f>
        <v>3</v>
      </c>
      <c r="P36" s="69">
        <f>V4*0.5</f>
        <v>2.5</v>
      </c>
      <c r="Q36" s="69">
        <f>V4*0.4</f>
        <v>2</v>
      </c>
      <c r="R36" s="69">
        <f>V4*0.3</f>
        <v>1.5</v>
      </c>
      <c r="S36" s="69">
        <f>V4*0.28</f>
        <v>1.4000000000000001</v>
      </c>
      <c r="T36" s="69">
        <f>V4*0.27</f>
        <v>1.35</v>
      </c>
      <c r="U36" s="69">
        <f>V4*0.24</f>
        <v>1.2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45</v>
      </c>
      <c r="N37" s="69"/>
      <c r="O37" s="69">
        <f>V4*0.4</f>
        <v>2</v>
      </c>
      <c r="P37" s="69">
        <f>V4*0.3</f>
        <v>1.5</v>
      </c>
      <c r="Q37" s="69">
        <f>V4*0.3</f>
        <v>1.5</v>
      </c>
      <c r="R37" s="69">
        <f>V4*0.25</f>
        <v>1.25</v>
      </c>
      <c r="S37" s="69">
        <f>V4*0.22</f>
        <v>1.1</v>
      </c>
      <c r="T37" s="69">
        <f>V4*0.2</f>
        <v>1</v>
      </c>
      <c r="U37" s="69">
        <f>V4*0.18</f>
        <v>0.8999999999999999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46</v>
      </c>
      <c r="N38" s="69"/>
      <c r="O38" s="69"/>
      <c r="P38" s="69">
        <f>V4*0.2</f>
        <v>1</v>
      </c>
      <c r="Q38" s="69">
        <f>V4*0.2</f>
        <v>1</v>
      </c>
      <c r="R38" s="69">
        <f>V4*0.2</f>
        <v>1</v>
      </c>
      <c r="S38" s="69">
        <f>V4*0.18</f>
        <v>0.8999999999999999</v>
      </c>
      <c r="T38" s="69">
        <f>V4*0.16</f>
        <v>0.8</v>
      </c>
      <c r="U38" s="69">
        <f>V4*0.15</f>
        <v>0.75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47</v>
      </c>
      <c r="N39" s="69"/>
      <c r="O39" s="69"/>
      <c r="P39" s="69"/>
      <c r="Q39" s="69">
        <f>V4*0.1</f>
        <v>0.5</v>
      </c>
      <c r="R39" s="69">
        <f>V4*0.15</f>
        <v>0.75</v>
      </c>
      <c r="S39" s="69">
        <f>V4*0.14</f>
        <v>0.7000000000000001</v>
      </c>
      <c r="T39" s="69">
        <f>V4*0.12</f>
        <v>0.6</v>
      </c>
      <c r="U39" s="69">
        <f>V4*0.12</f>
        <v>0.6</v>
      </c>
    </row>
    <row r="40" spans="1:21" ht="15">
      <c r="A40" s="17">
        <v>36</v>
      </c>
      <c r="B40" s="17"/>
      <c r="C40" s="17"/>
      <c r="D40" s="17"/>
      <c r="E40" s="17"/>
      <c r="F40" s="20"/>
      <c r="G40" s="18"/>
      <c r="H40" s="18"/>
      <c r="I40" s="21"/>
      <c r="J40" s="28"/>
      <c r="K40" s="28"/>
      <c r="L40" s="6"/>
      <c r="M40" s="68" t="s">
        <v>48</v>
      </c>
      <c r="N40" s="69"/>
      <c r="O40" s="69"/>
      <c r="P40" s="69"/>
      <c r="Q40" s="69"/>
      <c r="R40" s="69">
        <f>V4*0.1</f>
        <v>0.5</v>
      </c>
      <c r="S40" s="69">
        <f>V4*0.1</f>
        <v>0.5</v>
      </c>
      <c r="T40" s="69">
        <f>V4*0.1</f>
        <v>0.5</v>
      </c>
      <c r="U40" s="69">
        <f>V4*0.1</f>
        <v>0.5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49</v>
      </c>
      <c r="N41" s="69"/>
      <c r="O41" s="69"/>
      <c r="P41" s="69"/>
      <c r="Q41" s="69"/>
      <c r="R41" s="69"/>
      <c r="S41" s="69">
        <f>V4*0.08</f>
        <v>0.4</v>
      </c>
      <c r="T41" s="69">
        <f>V4*0.08</f>
        <v>0.4</v>
      </c>
      <c r="U41" s="69">
        <f>V4*0.08</f>
        <v>0.4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50</v>
      </c>
      <c r="N42" s="69"/>
      <c r="O42" s="69"/>
      <c r="P42" s="69"/>
      <c r="Q42" s="69"/>
      <c r="R42" s="69"/>
      <c r="S42" s="69"/>
      <c r="T42" s="69">
        <f>V4*0.07</f>
        <v>0.35000000000000003</v>
      </c>
      <c r="U42" s="69">
        <f>V4*0.07</f>
        <v>0.35000000000000003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51</v>
      </c>
      <c r="N43" s="72"/>
      <c r="O43" s="72"/>
      <c r="P43" s="72"/>
      <c r="Q43" s="72"/>
      <c r="R43" s="72"/>
      <c r="S43" s="72"/>
      <c r="T43" s="72"/>
      <c r="U43" s="72">
        <f>V4*0.06</f>
        <v>0.3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52</v>
      </c>
      <c r="N44" s="69">
        <f aca="true" t="shared" si="2" ref="N44:U44">SUM(N36:N43)</f>
        <v>5</v>
      </c>
      <c r="O44" s="69">
        <f t="shared" si="2"/>
        <v>5</v>
      </c>
      <c r="P44" s="69">
        <f t="shared" si="2"/>
        <v>5</v>
      </c>
      <c r="Q44" s="69">
        <f t="shared" si="2"/>
        <v>5</v>
      </c>
      <c r="R44" s="69">
        <f t="shared" si="2"/>
        <v>5</v>
      </c>
      <c r="S44" s="69">
        <f t="shared" si="2"/>
        <v>5</v>
      </c>
      <c r="T44" s="69">
        <f t="shared" si="2"/>
        <v>5</v>
      </c>
      <c r="U44" s="69">
        <f t="shared" si="2"/>
        <v>4.999999999999999</v>
      </c>
    </row>
    <row r="45" spans="1:21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73" t="s">
        <v>55</v>
      </c>
      <c r="N47" s="43"/>
      <c r="O47" s="43"/>
      <c r="P47" s="43"/>
      <c r="Q47" s="43"/>
      <c r="R47" s="43"/>
      <c r="S47" s="43"/>
      <c r="T47" s="43"/>
      <c r="U47" s="43"/>
    </row>
    <row r="48" spans="1:21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  <c r="M48" s="74" t="s">
        <v>35</v>
      </c>
      <c r="N48" s="75" t="s">
        <v>36</v>
      </c>
      <c r="O48" s="75" t="s">
        <v>37</v>
      </c>
      <c r="P48" s="75" t="s">
        <v>38</v>
      </c>
      <c r="Q48" s="75" t="s">
        <v>39</v>
      </c>
      <c r="R48" s="75" t="s">
        <v>40</v>
      </c>
      <c r="S48" s="75" t="s">
        <v>41</v>
      </c>
      <c r="T48" s="75" t="s">
        <v>42</v>
      </c>
      <c r="U48" s="75" t="s">
        <v>43</v>
      </c>
    </row>
    <row r="49" spans="1:21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76" t="s">
        <v>44</v>
      </c>
      <c r="N49" s="77">
        <f>V5</f>
        <v>2.5</v>
      </c>
      <c r="O49" s="78">
        <f>V5*0.6</f>
        <v>1.5</v>
      </c>
      <c r="P49" s="77">
        <f>V5*0.5</f>
        <v>1.25</v>
      </c>
      <c r="Q49" s="77">
        <f>V5*0.4</f>
        <v>1</v>
      </c>
      <c r="R49" s="77">
        <f>V5*0.3</f>
        <v>0.75</v>
      </c>
      <c r="S49" s="77">
        <f>V5*0.28</f>
        <v>0.7000000000000001</v>
      </c>
      <c r="T49" s="77">
        <f>V5*0.27</f>
        <v>0.675</v>
      </c>
      <c r="U49" s="77">
        <f>V5*0.24</f>
        <v>0.6</v>
      </c>
    </row>
    <row r="50" spans="1:21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  <c r="M50" s="76" t="s">
        <v>45</v>
      </c>
      <c r="N50" s="77"/>
      <c r="O50" s="77">
        <f>V5*0.4</f>
        <v>1</v>
      </c>
      <c r="P50" s="77">
        <f>V5*0.3</f>
        <v>0.75</v>
      </c>
      <c r="Q50" s="77">
        <f>V5*0.3</f>
        <v>0.75</v>
      </c>
      <c r="R50" s="77">
        <f>V5*0.25</f>
        <v>0.625</v>
      </c>
      <c r="S50" s="77">
        <f>V5*0.22</f>
        <v>0.55</v>
      </c>
      <c r="T50" s="77">
        <f>V5*0.2</f>
        <v>0.5</v>
      </c>
      <c r="U50" s="77">
        <f>V5*0.18</f>
        <v>0.44999999999999996</v>
      </c>
    </row>
    <row r="51" spans="1:21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76" t="s">
        <v>46</v>
      </c>
      <c r="N51" s="77"/>
      <c r="O51" s="77"/>
      <c r="P51" s="77">
        <f>V5*0.2</f>
        <v>0.5</v>
      </c>
      <c r="Q51" s="77">
        <f>V5*0.2</f>
        <v>0.5</v>
      </c>
      <c r="R51" s="77">
        <f>V5*0.2</f>
        <v>0.5</v>
      </c>
      <c r="S51" s="77">
        <f>V5*0.18</f>
        <v>0.44999999999999996</v>
      </c>
      <c r="T51" s="77">
        <f>V5*0.16</f>
        <v>0.4</v>
      </c>
      <c r="U51" s="77">
        <f>V5*0.15</f>
        <v>0.375</v>
      </c>
    </row>
    <row r="52" spans="1:21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  <c r="M52" s="76" t="s">
        <v>47</v>
      </c>
      <c r="N52" s="77"/>
      <c r="O52" s="77"/>
      <c r="P52" s="77"/>
      <c r="Q52" s="77">
        <f>V5*0.1</f>
        <v>0.25</v>
      </c>
      <c r="R52" s="77">
        <f>V5*0.15</f>
        <v>0.375</v>
      </c>
      <c r="S52" s="77">
        <f>V5*0.14</f>
        <v>0.35000000000000003</v>
      </c>
      <c r="T52" s="77">
        <f>V5*0.12</f>
        <v>0.3</v>
      </c>
      <c r="U52" s="77">
        <f>V5*0.12</f>
        <v>0.3</v>
      </c>
    </row>
    <row r="53" spans="1:21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76" t="s">
        <v>48</v>
      </c>
      <c r="N53" s="77"/>
      <c r="O53" s="77"/>
      <c r="P53" s="77"/>
      <c r="Q53" s="77"/>
      <c r="R53" s="77">
        <f>V5*0.1</f>
        <v>0.25</v>
      </c>
      <c r="S53" s="77">
        <f>V5*0.1</f>
        <v>0.25</v>
      </c>
      <c r="T53" s="77">
        <f>V5*0.1</f>
        <v>0.25</v>
      </c>
      <c r="U53" s="77">
        <f>V5*0.1</f>
        <v>0.25</v>
      </c>
    </row>
    <row r="54" spans="1:21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76" t="s">
        <v>49</v>
      </c>
      <c r="N54" s="77"/>
      <c r="O54" s="77"/>
      <c r="P54" s="77"/>
      <c r="Q54" s="77"/>
      <c r="R54" s="77"/>
      <c r="S54" s="77">
        <f>V5*0.08</f>
        <v>0.2</v>
      </c>
      <c r="T54" s="77">
        <f>V5*0.08</f>
        <v>0.2</v>
      </c>
      <c r="U54" s="77">
        <f>V5*0.08</f>
        <v>0.2</v>
      </c>
    </row>
    <row r="55" spans="1:21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  <c r="M55" s="76" t="s">
        <v>50</v>
      </c>
      <c r="N55" s="77"/>
      <c r="O55" s="77"/>
      <c r="P55" s="77"/>
      <c r="Q55" s="77"/>
      <c r="R55" s="77"/>
      <c r="S55" s="77"/>
      <c r="T55" s="77">
        <f>V5*0.07</f>
        <v>0.17500000000000002</v>
      </c>
      <c r="U55" s="77">
        <f>V5*0.07</f>
        <v>0.17500000000000002</v>
      </c>
    </row>
    <row r="56" spans="1:21" ht="15">
      <c r="A56" s="17">
        <v>52</v>
      </c>
      <c r="B56" s="18"/>
      <c r="C56" s="19"/>
      <c r="D56" s="19"/>
      <c r="E56" s="19"/>
      <c r="F56" s="20"/>
      <c r="G56" s="18"/>
      <c r="H56" s="18"/>
      <c r="I56" s="21"/>
      <c r="J56" s="28"/>
      <c r="K56" s="28"/>
      <c r="L56" s="6"/>
      <c r="M56" s="79" t="s">
        <v>51</v>
      </c>
      <c r="N56" s="80"/>
      <c r="O56" s="80"/>
      <c r="P56" s="80"/>
      <c r="Q56" s="80"/>
      <c r="R56" s="80"/>
      <c r="S56" s="80"/>
      <c r="T56" s="80"/>
      <c r="U56" s="80">
        <f>V5*0.06</f>
        <v>0.15</v>
      </c>
    </row>
    <row r="57" spans="1:21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  <c r="M57" s="73" t="s">
        <v>52</v>
      </c>
      <c r="N57" s="77">
        <f aca="true" t="shared" si="3" ref="N57:U57">SUM(N49:N56)</f>
        <v>2.5</v>
      </c>
      <c r="O57" s="77">
        <f t="shared" si="3"/>
        <v>2.5</v>
      </c>
      <c r="P57" s="77">
        <f t="shared" si="3"/>
        <v>2.5</v>
      </c>
      <c r="Q57" s="77">
        <f t="shared" si="3"/>
        <v>2.5</v>
      </c>
      <c r="R57" s="77">
        <f t="shared" si="3"/>
        <v>2.5</v>
      </c>
      <c r="S57" s="77">
        <f t="shared" si="3"/>
        <v>2.5</v>
      </c>
      <c r="T57" s="77">
        <f t="shared" si="3"/>
        <v>2.5</v>
      </c>
      <c r="U57" s="77">
        <f t="shared" si="3"/>
        <v>2.4999999999999996</v>
      </c>
    </row>
    <row r="58" spans="1:13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  <c r="M58" s="6"/>
    </row>
    <row r="59" spans="1:13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  <c r="M59" s="6"/>
    </row>
    <row r="60" spans="1:13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  <c r="M60" s="6"/>
    </row>
    <row r="61" spans="1:13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</row>
    <row r="62" spans="1:13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  <c r="M62" s="6"/>
    </row>
    <row r="63" spans="1:13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  <c r="M63" s="6"/>
    </row>
    <row r="64" spans="1:13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  <c r="M64" s="6"/>
    </row>
    <row r="65" spans="1:13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  <c r="M65" s="6"/>
    </row>
    <row r="66" spans="1:13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</row>
    <row r="67" spans="1:13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</row>
    <row r="68" spans="1:13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</row>
    <row r="69" spans="1:13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  <c r="M69" s="6"/>
    </row>
    <row r="70" spans="1:13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  <c r="M70" s="6"/>
    </row>
    <row r="71" spans="1:13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  <c r="M71" s="6"/>
    </row>
    <row r="72" spans="1:13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</row>
    <row r="73" spans="1:13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  <c r="M73" s="6"/>
    </row>
    <row r="74" spans="1:13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</row>
    <row r="75" spans="1:13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</row>
    <row r="76" spans="1:13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autoFilter ref="B4:I4">
    <sortState ref="B5:I114">
      <sortCondition sortBy="value" ref="F5:F114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F25C-60CB-4532-82B7-4C3B4714CE73}">
  <dimension ref="A1:X114"/>
  <sheetViews>
    <sheetView workbookViewId="0" topLeftCell="A1">
      <selection activeCell="A1" sqref="A1:E12"/>
    </sheetView>
  </sheetViews>
  <sheetFormatPr defaultColWidth="9.140625" defaultRowHeight="15"/>
  <cols>
    <col min="1" max="1" width="5.00390625" style="0" customWidth="1"/>
    <col min="2" max="2" width="4.5742187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1:24" ht="18">
      <c r="A1" s="5"/>
      <c r="B1" s="185" t="s">
        <v>155</v>
      </c>
      <c r="C1" s="186"/>
      <c r="D1" s="5"/>
      <c r="E1" s="5"/>
      <c r="F1" s="152"/>
      <c r="G1" s="154"/>
      <c r="H1" s="154"/>
      <c r="I1" s="155" t="s">
        <v>103</v>
      </c>
      <c r="J1" s="5"/>
      <c r="K1" s="5"/>
      <c r="N1" s="29" t="s">
        <v>23</v>
      </c>
      <c r="U1" s="29" t="s">
        <v>24</v>
      </c>
      <c r="V1" s="30"/>
      <c r="W1" s="29" t="s">
        <v>25</v>
      </c>
      <c r="X1" s="30"/>
    </row>
    <row r="2" spans="1:23" ht="15.75">
      <c r="A2" s="6"/>
      <c r="B2" s="100" t="s">
        <v>149</v>
      </c>
      <c r="C2" s="100"/>
      <c r="E2" s="9" t="s">
        <v>57</v>
      </c>
      <c r="F2" s="82">
        <v>15</v>
      </c>
      <c r="H2" s="7"/>
      <c r="I2" s="81" t="s">
        <v>22</v>
      </c>
      <c r="J2" s="8"/>
      <c r="K2" s="8"/>
      <c r="L2" s="6"/>
      <c r="M2" s="6"/>
      <c r="N2" s="29" t="s">
        <v>26</v>
      </c>
      <c r="R2" s="31">
        <f>D3</f>
        <v>0</v>
      </c>
      <c r="U2" s="32" t="s">
        <v>27</v>
      </c>
      <c r="V2" s="33">
        <v>0.4</v>
      </c>
      <c r="W2" s="34">
        <f>R6*0.4</f>
        <v>40</v>
      </c>
    </row>
    <row r="3" spans="1:23" ht="15.75">
      <c r="A3" s="28"/>
      <c r="B3" s="5"/>
      <c r="C3" s="150" t="s">
        <v>59</v>
      </c>
      <c r="D3" s="151"/>
      <c r="E3" s="150" t="s">
        <v>0</v>
      </c>
      <c r="F3" s="153">
        <v>100</v>
      </c>
      <c r="G3" s="149"/>
      <c r="H3" s="149"/>
      <c r="I3" s="10"/>
      <c r="J3" s="8"/>
      <c r="K3" s="8"/>
      <c r="L3" s="6"/>
      <c r="M3" s="6"/>
      <c r="N3" s="29" t="s">
        <v>28</v>
      </c>
      <c r="R3" s="35">
        <f>F2</f>
        <v>15</v>
      </c>
      <c r="U3" s="36" t="s">
        <v>29</v>
      </c>
      <c r="V3" s="37">
        <v>0.3</v>
      </c>
      <c r="W3" s="38">
        <f>R6*0.3</f>
        <v>30</v>
      </c>
    </row>
    <row r="4" spans="1:23" ht="15">
      <c r="A4" s="28"/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  <c r="J4" s="15" t="s">
        <v>9</v>
      </c>
      <c r="K4" s="15"/>
      <c r="L4" s="16"/>
      <c r="M4" s="6"/>
      <c r="N4" s="29" t="s">
        <v>56</v>
      </c>
      <c r="R4" s="39">
        <f>(R2*R3)*0.7</f>
        <v>0</v>
      </c>
      <c r="U4" s="40" t="s">
        <v>30</v>
      </c>
      <c r="V4" s="41">
        <v>0.2</v>
      </c>
      <c r="W4" s="42">
        <f>R6*0.2</f>
        <v>20</v>
      </c>
    </row>
    <row r="5" spans="1:23" ht="15">
      <c r="A5" s="17">
        <v>1</v>
      </c>
      <c r="B5" s="18">
        <v>1</v>
      </c>
      <c r="C5" s="19" t="s">
        <v>204</v>
      </c>
      <c r="D5" s="19" t="s">
        <v>205</v>
      </c>
      <c r="E5" s="19" t="s">
        <v>206</v>
      </c>
      <c r="F5" s="20"/>
      <c r="G5" s="18"/>
      <c r="H5" s="18"/>
      <c r="I5" s="21"/>
      <c r="J5" s="22" t="s">
        <v>10</v>
      </c>
      <c r="K5" s="23">
        <f>F5</f>
        <v>0</v>
      </c>
      <c r="L5" s="24" t="s">
        <v>11</v>
      </c>
      <c r="N5" s="29" t="s">
        <v>31</v>
      </c>
      <c r="R5" s="35">
        <f>F3</f>
        <v>100</v>
      </c>
      <c r="U5" s="43" t="s">
        <v>32</v>
      </c>
      <c r="V5" s="44">
        <v>0.1</v>
      </c>
      <c r="W5" s="45">
        <f>R6*0.1</f>
        <v>10</v>
      </c>
    </row>
    <row r="6" spans="1:23" ht="15">
      <c r="A6" s="17">
        <v>2</v>
      </c>
      <c r="B6" s="18">
        <v>2</v>
      </c>
      <c r="C6" s="17" t="s">
        <v>211</v>
      </c>
      <c r="D6" s="17" t="s">
        <v>212</v>
      </c>
      <c r="E6" s="17" t="s">
        <v>213</v>
      </c>
      <c r="F6" s="20"/>
      <c r="G6" s="18"/>
      <c r="H6" s="18"/>
      <c r="I6" s="21"/>
      <c r="J6" s="22" t="s">
        <v>12</v>
      </c>
      <c r="K6" s="26">
        <f>K5+1</f>
        <v>1</v>
      </c>
      <c r="L6" s="24" t="s">
        <v>113</v>
      </c>
      <c r="M6" s="25"/>
      <c r="N6" s="29" t="s">
        <v>33</v>
      </c>
      <c r="R6" s="46">
        <f>SUM(R4:R5)</f>
        <v>100</v>
      </c>
      <c r="V6" s="47">
        <f>SUM(V2:V5)</f>
        <v>0.9999999999999999</v>
      </c>
      <c r="W6" s="48">
        <f>SUM(W2:W5)</f>
        <v>100</v>
      </c>
    </row>
    <row r="7" spans="1:13" ht="15">
      <c r="A7" s="17">
        <v>3</v>
      </c>
      <c r="B7" s="18">
        <v>3</v>
      </c>
      <c r="C7" s="19"/>
      <c r="D7" s="19"/>
      <c r="E7" s="19"/>
      <c r="F7" s="20"/>
      <c r="G7" s="18"/>
      <c r="H7" s="18"/>
      <c r="I7" s="21"/>
      <c r="J7" s="22" t="s">
        <v>14</v>
      </c>
      <c r="K7" s="26">
        <f>K5+2</f>
        <v>2</v>
      </c>
      <c r="L7" s="24" t="s">
        <v>114</v>
      </c>
      <c r="M7" s="25"/>
    </row>
    <row r="8" spans="1:22" ht="15">
      <c r="A8" s="17">
        <v>4</v>
      </c>
      <c r="B8" s="18">
        <v>4</v>
      </c>
      <c r="C8" s="19"/>
      <c r="D8" s="19"/>
      <c r="E8" s="19"/>
      <c r="F8" s="20"/>
      <c r="G8" s="18"/>
      <c r="H8" s="18"/>
      <c r="I8" s="21"/>
      <c r="J8" s="22" t="s">
        <v>16</v>
      </c>
      <c r="K8" s="26">
        <f>K5+3</f>
        <v>3</v>
      </c>
      <c r="L8" s="24" t="s">
        <v>115</v>
      </c>
      <c r="M8" s="25"/>
      <c r="N8" s="49" t="s">
        <v>34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5</v>
      </c>
      <c r="B9" s="18">
        <v>5</v>
      </c>
      <c r="C9" s="19"/>
      <c r="D9" s="19"/>
      <c r="E9" s="19"/>
      <c r="F9" s="20"/>
      <c r="G9" s="18"/>
      <c r="H9" s="18"/>
      <c r="I9" s="21"/>
      <c r="J9" s="28"/>
      <c r="K9" s="28"/>
      <c r="L9" s="6"/>
      <c r="M9" s="6"/>
      <c r="N9" s="50" t="s">
        <v>35</v>
      </c>
      <c r="O9" s="51" t="s">
        <v>36</v>
      </c>
      <c r="P9" s="51" t="s">
        <v>37</v>
      </c>
      <c r="Q9" s="51" t="s">
        <v>38</v>
      </c>
      <c r="R9" s="51" t="s">
        <v>39</v>
      </c>
      <c r="S9" s="51" t="s">
        <v>40</v>
      </c>
      <c r="T9" s="51" t="s">
        <v>41</v>
      </c>
      <c r="U9" s="51" t="s">
        <v>42</v>
      </c>
      <c r="V9" s="51" t="s">
        <v>43</v>
      </c>
    </row>
    <row r="10" spans="1:22" ht="15">
      <c r="A10" s="17">
        <v>6</v>
      </c>
      <c r="B10" s="18">
        <v>6</v>
      </c>
      <c r="C10" s="19"/>
      <c r="D10" s="19"/>
      <c r="E10" s="19"/>
      <c r="F10" s="20"/>
      <c r="G10" s="18"/>
      <c r="H10" s="18"/>
      <c r="I10" s="21"/>
      <c r="J10" s="28"/>
      <c r="K10" s="28"/>
      <c r="L10" s="6"/>
      <c r="M10" s="6"/>
      <c r="N10" s="49" t="s">
        <v>44</v>
      </c>
      <c r="O10" s="52">
        <f>W2</f>
        <v>40</v>
      </c>
      <c r="P10" s="53">
        <f>W2*0.6</f>
        <v>24</v>
      </c>
      <c r="Q10" s="52">
        <f>W2*0.5</f>
        <v>20</v>
      </c>
      <c r="R10" s="52">
        <f>W2*0.4</f>
        <v>16</v>
      </c>
      <c r="S10" s="52">
        <f>W2*0.3</f>
        <v>12</v>
      </c>
      <c r="T10" s="52">
        <f>W2*0.28</f>
        <v>11.200000000000001</v>
      </c>
      <c r="U10" s="52">
        <f>W2*0.27</f>
        <v>10.8</v>
      </c>
      <c r="V10" s="52">
        <f>W2*0.24</f>
        <v>9.6</v>
      </c>
    </row>
    <row r="11" spans="1:22" ht="15">
      <c r="A11" s="17">
        <v>7</v>
      </c>
      <c r="B11" s="18">
        <v>7</v>
      </c>
      <c r="C11" s="17"/>
      <c r="D11" s="17"/>
      <c r="E11" s="17"/>
      <c r="F11" s="20"/>
      <c r="G11" s="18"/>
      <c r="H11" s="18"/>
      <c r="I11" s="21"/>
      <c r="J11" s="28" t="s">
        <v>18</v>
      </c>
      <c r="K11" s="28"/>
      <c r="M11" s="6"/>
      <c r="N11" s="49" t="s">
        <v>45</v>
      </c>
      <c r="O11" s="52"/>
      <c r="P11" s="52">
        <f>W2*0.4</f>
        <v>16</v>
      </c>
      <c r="Q11" s="52">
        <f>W2*0.3</f>
        <v>12</v>
      </c>
      <c r="R11" s="52">
        <f>W2*0.3</f>
        <v>12</v>
      </c>
      <c r="S11" s="52">
        <f>W2*0.25</f>
        <v>10</v>
      </c>
      <c r="T11" s="52">
        <f>W2*0.22</f>
        <v>8.8</v>
      </c>
      <c r="U11" s="52">
        <f>W2*0.2</f>
        <v>8</v>
      </c>
      <c r="V11" s="52">
        <f>W2*0.18</f>
        <v>7.199999999999999</v>
      </c>
    </row>
    <row r="12" spans="1:22" ht="15">
      <c r="A12" s="17">
        <v>8</v>
      </c>
      <c r="B12" s="18">
        <v>8</v>
      </c>
      <c r="C12" s="19"/>
      <c r="D12" s="19"/>
      <c r="E12" s="27"/>
      <c r="F12" s="20"/>
      <c r="G12" s="18"/>
      <c r="H12" s="18"/>
      <c r="I12" s="21"/>
      <c r="J12" s="28" t="s">
        <v>19</v>
      </c>
      <c r="K12" s="28"/>
      <c r="M12" s="6"/>
      <c r="N12" s="49" t="s">
        <v>46</v>
      </c>
      <c r="O12" s="52"/>
      <c r="P12" s="52"/>
      <c r="Q12" s="52">
        <f>Jackpot!F605</f>
        <v>0</v>
      </c>
      <c r="R12" s="52">
        <f>W2*0.2</f>
        <v>8</v>
      </c>
      <c r="S12" s="52">
        <f>W2*0.2</f>
        <v>8</v>
      </c>
      <c r="T12" s="52">
        <f>W2*0.18</f>
        <v>7.199999999999999</v>
      </c>
      <c r="U12" s="52">
        <f>W2*0.16</f>
        <v>6.4</v>
      </c>
      <c r="V12" s="52">
        <f>W2*0.15</f>
        <v>6</v>
      </c>
    </row>
    <row r="13" spans="1:22" ht="15">
      <c r="A13" s="17">
        <v>9</v>
      </c>
      <c r="B13" s="18">
        <v>9</v>
      </c>
      <c r="C13" s="19"/>
      <c r="D13" s="19"/>
      <c r="E13" s="19"/>
      <c r="F13" s="20"/>
      <c r="G13" s="18"/>
      <c r="H13" s="18"/>
      <c r="I13" s="21"/>
      <c r="J13" s="28" t="s">
        <v>20</v>
      </c>
      <c r="K13" s="28"/>
      <c r="M13" s="6"/>
      <c r="N13" s="49" t="s">
        <v>47</v>
      </c>
      <c r="O13" s="52"/>
      <c r="P13" s="52"/>
      <c r="Q13" s="52"/>
      <c r="R13" s="52">
        <f>W2*0.1</f>
        <v>4</v>
      </c>
      <c r="S13" s="52">
        <f>W2*0.15</f>
        <v>6</v>
      </c>
      <c r="T13" s="52">
        <f>W2*0.14</f>
        <v>5.6000000000000005</v>
      </c>
      <c r="U13" s="52">
        <f>W2*0.12</f>
        <v>4.8</v>
      </c>
      <c r="V13" s="52">
        <f>W2*0.12</f>
        <v>4.8</v>
      </c>
    </row>
    <row r="14" spans="1:22" ht="15">
      <c r="A14" s="17">
        <v>10</v>
      </c>
      <c r="B14" s="18">
        <v>10</v>
      </c>
      <c r="C14" s="19"/>
      <c r="D14" s="19"/>
      <c r="E14" s="19"/>
      <c r="F14" s="20"/>
      <c r="G14" s="18"/>
      <c r="H14" s="18"/>
      <c r="I14" s="21"/>
      <c r="J14" s="28" t="s">
        <v>21</v>
      </c>
      <c r="K14" s="28"/>
      <c r="M14" s="6"/>
      <c r="N14" s="49" t="s">
        <v>48</v>
      </c>
      <c r="O14" s="52"/>
      <c r="P14" s="52"/>
      <c r="Q14" s="52"/>
      <c r="R14" s="52"/>
      <c r="S14" s="52">
        <f>W2*0.1</f>
        <v>4</v>
      </c>
      <c r="T14" s="52">
        <f>W2*0.1</f>
        <v>4</v>
      </c>
      <c r="U14" s="52">
        <f>W2*0.1</f>
        <v>4</v>
      </c>
      <c r="V14" s="52">
        <f>W2*0.1</f>
        <v>4</v>
      </c>
    </row>
    <row r="15" spans="1:22" ht="15">
      <c r="A15" s="17">
        <v>11</v>
      </c>
      <c r="B15" s="18">
        <v>11</v>
      </c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6"/>
      <c r="N15" s="49" t="s">
        <v>49</v>
      </c>
      <c r="O15" s="52"/>
      <c r="P15" s="52"/>
      <c r="Q15" s="52"/>
      <c r="R15" s="52"/>
      <c r="S15" s="52"/>
      <c r="T15" s="52">
        <f>W2*0.08</f>
        <v>3.2</v>
      </c>
      <c r="U15" s="52">
        <f>W2*0.08</f>
        <v>3.2</v>
      </c>
      <c r="V15" s="52">
        <f>W2*0.08</f>
        <v>3.2</v>
      </c>
    </row>
    <row r="16" spans="1:22" ht="15">
      <c r="A16" s="17">
        <v>12</v>
      </c>
      <c r="B16" s="18">
        <v>12</v>
      </c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6"/>
      <c r="N16" s="49" t="s">
        <v>50</v>
      </c>
      <c r="O16" s="52"/>
      <c r="P16" s="52"/>
      <c r="Q16" s="52"/>
      <c r="R16" s="52"/>
      <c r="S16" s="52"/>
      <c r="T16" s="52"/>
      <c r="U16" s="52">
        <f>W2*0.07</f>
        <v>2.8000000000000003</v>
      </c>
      <c r="V16" s="52">
        <f>W2*0.07</f>
        <v>2.8000000000000003</v>
      </c>
    </row>
    <row r="17" spans="1:22" ht="15">
      <c r="A17" s="17">
        <v>13</v>
      </c>
      <c r="B17" s="18">
        <v>13</v>
      </c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6"/>
      <c r="N17" s="54" t="s">
        <v>51</v>
      </c>
      <c r="O17" s="55"/>
      <c r="P17" s="55"/>
      <c r="Q17" s="55"/>
      <c r="R17" s="55"/>
      <c r="S17" s="55"/>
      <c r="T17" s="55"/>
      <c r="U17" s="55"/>
      <c r="V17" s="55">
        <f>W2*0.06</f>
        <v>2.4</v>
      </c>
    </row>
    <row r="18" spans="1:22" ht="15">
      <c r="A18" s="17">
        <v>14</v>
      </c>
      <c r="B18" s="18">
        <v>14</v>
      </c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6"/>
      <c r="N18" s="56" t="s">
        <v>52</v>
      </c>
      <c r="O18" s="52">
        <f aca="true" t="shared" si="0" ref="O18:V18">SUM(O10:O17)</f>
        <v>40</v>
      </c>
      <c r="P18" s="52">
        <f t="shared" si="0"/>
        <v>40</v>
      </c>
      <c r="Q18" s="52">
        <f t="shared" si="0"/>
        <v>32</v>
      </c>
      <c r="R18" s="52">
        <f t="shared" si="0"/>
        <v>40</v>
      </c>
      <c r="S18" s="52">
        <f t="shared" si="0"/>
        <v>40</v>
      </c>
      <c r="T18" s="52">
        <f t="shared" si="0"/>
        <v>40</v>
      </c>
      <c r="U18" s="52">
        <f t="shared" si="0"/>
        <v>40</v>
      </c>
      <c r="V18" s="52">
        <f t="shared" si="0"/>
        <v>39.99999999999999</v>
      </c>
    </row>
    <row r="19" spans="1:22" ht="15">
      <c r="A19" s="17">
        <v>15</v>
      </c>
      <c r="B19" s="18">
        <v>15</v>
      </c>
      <c r="C19" s="17"/>
      <c r="D19" s="17"/>
      <c r="E19" s="17"/>
      <c r="F19" s="20"/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16</v>
      </c>
      <c r="B20" s="18">
        <v>16</v>
      </c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6"/>
      <c r="N21" s="57" t="s">
        <v>53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6"/>
      <c r="N22" s="58" t="s">
        <v>35</v>
      </c>
      <c r="O22" s="59" t="s">
        <v>36</v>
      </c>
      <c r="P22" s="59" t="s">
        <v>37</v>
      </c>
      <c r="Q22" s="59" t="s">
        <v>38</v>
      </c>
      <c r="R22" s="59" t="s">
        <v>39</v>
      </c>
      <c r="S22" s="59" t="s">
        <v>40</v>
      </c>
      <c r="T22" s="59" t="s">
        <v>41</v>
      </c>
      <c r="U22" s="59" t="s">
        <v>42</v>
      </c>
      <c r="V22" s="59" t="s">
        <v>43</v>
      </c>
    </row>
    <row r="23" spans="1:22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"/>
      <c r="N23" s="60" t="s">
        <v>44</v>
      </c>
      <c r="O23" s="61">
        <f>W3</f>
        <v>30</v>
      </c>
      <c r="P23" s="62">
        <f>W3*0.6</f>
        <v>18</v>
      </c>
      <c r="Q23" s="61">
        <f>W3*0.5</f>
        <v>15</v>
      </c>
      <c r="R23" s="61">
        <f>W3*0.4</f>
        <v>12</v>
      </c>
      <c r="S23" s="61">
        <f>W3*0.3</f>
        <v>9</v>
      </c>
      <c r="T23" s="61">
        <f>W3*0.28</f>
        <v>8.4</v>
      </c>
      <c r="U23" s="61">
        <f>W3*0.27</f>
        <v>8.100000000000001</v>
      </c>
      <c r="V23" s="61">
        <f>W3*0.24</f>
        <v>7.199999999999999</v>
      </c>
    </row>
    <row r="24" spans="1:22" ht="15">
      <c r="A24" s="17">
        <v>20</v>
      </c>
      <c r="B24" s="18"/>
      <c r="C24" s="17"/>
      <c r="D24" s="17"/>
      <c r="E24" s="17"/>
      <c r="F24" s="20"/>
      <c r="G24" s="18"/>
      <c r="H24" s="18"/>
      <c r="I24" s="21"/>
      <c r="J24" s="28"/>
      <c r="K24" s="28"/>
      <c r="L24" s="6"/>
      <c r="M24" s="6"/>
      <c r="N24" s="60" t="s">
        <v>45</v>
      </c>
      <c r="O24" s="61"/>
      <c r="P24" s="61">
        <f>W3*0.4</f>
        <v>12</v>
      </c>
      <c r="Q24" s="61">
        <f>W3*0.3</f>
        <v>9</v>
      </c>
      <c r="R24" s="61">
        <f>W3*0.3</f>
        <v>9</v>
      </c>
      <c r="S24" s="61">
        <f>W3*0.25</f>
        <v>7.5</v>
      </c>
      <c r="T24" s="61">
        <f>W3*0.22</f>
        <v>6.6</v>
      </c>
      <c r="U24" s="61">
        <f>W3*0.2</f>
        <v>6</v>
      </c>
      <c r="V24" s="61">
        <f>W3*0.18</f>
        <v>5.3999999999999995</v>
      </c>
    </row>
    <row r="25" spans="1:22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"/>
      <c r="N25" s="60" t="s">
        <v>46</v>
      </c>
      <c r="O25" s="61"/>
      <c r="P25" s="61"/>
      <c r="Q25" s="61">
        <f>W3*0.2</f>
        <v>6</v>
      </c>
      <c r="R25" s="61">
        <f>W3*0.2</f>
        <v>6</v>
      </c>
      <c r="S25" s="61">
        <f>W3*0.2</f>
        <v>6</v>
      </c>
      <c r="T25" s="61">
        <f>W3*0.18</f>
        <v>5.3999999999999995</v>
      </c>
      <c r="U25" s="61">
        <f>W3*0.16</f>
        <v>4.8</v>
      </c>
      <c r="V25" s="61">
        <f>W3*0.15</f>
        <v>4.5</v>
      </c>
    </row>
    <row r="26" spans="1:22" ht="15">
      <c r="A26" s="17">
        <v>22</v>
      </c>
      <c r="B26" s="17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"/>
      <c r="N26" s="60" t="s">
        <v>47</v>
      </c>
      <c r="O26" s="61"/>
      <c r="P26" s="61"/>
      <c r="Q26" s="61"/>
      <c r="R26" s="61">
        <f>W3*0.1</f>
        <v>3</v>
      </c>
      <c r="S26" s="61">
        <f>W3*0.15</f>
        <v>4.5</v>
      </c>
      <c r="T26" s="61">
        <f>W3*0.14</f>
        <v>4.2</v>
      </c>
      <c r="U26" s="61">
        <f>W3*0.12</f>
        <v>3.5999999999999996</v>
      </c>
      <c r="V26" s="61">
        <f>W3*0.12</f>
        <v>3.5999999999999996</v>
      </c>
    </row>
    <row r="27" spans="1:22" ht="15">
      <c r="A27" s="17">
        <v>23</v>
      </c>
      <c r="B27" s="18"/>
      <c r="C27" s="19"/>
      <c r="D27" s="19"/>
      <c r="E27" s="27"/>
      <c r="F27" s="20"/>
      <c r="G27" s="18"/>
      <c r="H27" s="18"/>
      <c r="I27" s="21"/>
      <c r="J27" s="28"/>
      <c r="K27" s="28"/>
      <c r="L27" s="6"/>
      <c r="M27" s="6"/>
      <c r="N27" s="60" t="s">
        <v>48</v>
      </c>
      <c r="O27" s="61"/>
      <c r="P27" s="61"/>
      <c r="Q27" s="61"/>
      <c r="R27" s="61"/>
      <c r="S27" s="61">
        <f>W3*0.1</f>
        <v>3</v>
      </c>
      <c r="T27" s="61">
        <f>W3*0.1</f>
        <v>3</v>
      </c>
      <c r="U27" s="61">
        <f>W3*0.1</f>
        <v>3</v>
      </c>
      <c r="V27" s="61">
        <f>W3*0.1</f>
        <v>3</v>
      </c>
    </row>
    <row r="28" spans="1:22" ht="15">
      <c r="A28" s="17">
        <v>24</v>
      </c>
      <c r="B28" s="17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"/>
      <c r="N28" s="60" t="s">
        <v>49</v>
      </c>
      <c r="O28" s="61"/>
      <c r="P28" s="61"/>
      <c r="Q28" s="61"/>
      <c r="R28" s="61"/>
      <c r="S28" s="61"/>
      <c r="T28" s="61">
        <f>W3*0.08</f>
        <v>2.4</v>
      </c>
      <c r="U28" s="61">
        <f>W3*0.08</f>
        <v>2.4</v>
      </c>
      <c r="V28" s="61">
        <f>W3*0.08</f>
        <v>2.4</v>
      </c>
    </row>
    <row r="29" spans="1:22" ht="15">
      <c r="A29" s="17">
        <v>25</v>
      </c>
      <c r="B29" s="17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"/>
      <c r="N29" s="60" t="s">
        <v>50</v>
      </c>
      <c r="O29" s="61"/>
      <c r="P29" s="61"/>
      <c r="Q29" s="61"/>
      <c r="R29" s="61"/>
      <c r="S29" s="61"/>
      <c r="T29" s="61"/>
      <c r="U29" s="61">
        <f>W3*0.07</f>
        <v>2.1</v>
      </c>
      <c r="V29" s="61">
        <f>W3*0.07</f>
        <v>2.1</v>
      </c>
    </row>
    <row r="30" spans="1:22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51</v>
      </c>
      <c r="O30" s="64"/>
      <c r="P30" s="64"/>
      <c r="Q30" s="64"/>
      <c r="R30" s="64"/>
      <c r="S30" s="64"/>
      <c r="T30" s="64"/>
      <c r="U30" s="64"/>
      <c r="V30" s="64">
        <f>W3*0.06</f>
        <v>1.7999999999999998</v>
      </c>
    </row>
    <row r="31" spans="1:22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52</v>
      </c>
      <c r="O31" s="61">
        <f aca="true" t="shared" si="1" ref="O31:V31">SUM(O23:O30)</f>
        <v>30</v>
      </c>
      <c r="P31" s="61">
        <f t="shared" si="1"/>
        <v>30</v>
      </c>
      <c r="Q31" s="61">
        <f t="shared" si="1"/>
        <v>30</v>
      </c>
      <c r="R31" s="61">
        <f t="shared" si="1"/>
        <v>30</v>
      </c>
      <c r="S31" s="61">
        <f t="shared" si="1"/>
        <v>30</v>
      </c>
      <c r="T31" s="61">
        <f t="shared" si="1"/>
        <v>29.999999999999996</v>
      </c>
      <c r="U31" s="61">
        <f t="shared" si="1"/>
        <v>30</v>
      </c>
      <c r="V31" s="61">
        <f t="shared" si="1"/>
        <v>29.999999999999996</v>
      </c>
    </row>
    <row r="32" spans="1:22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/>
      <c r="C33" s="17"/>
      <c r="D33" s="17"/>
      <c r="E33" s="17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54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7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35</v>
      </c>
      <c r="O35" s="67" t="s">
        <v>36</v>
      </c>
      <c r="P35" s="67" t="s">
        <v>37</v>
      </c>
      <c r="Q35" s="67" t="s">
        <v>38</v>
      </c>
      <c r="R35" s="67" t="s">
        <v>39</v>
      </c>
      <c r="S35" s="67" t="s">
        <v>40</v>
      </c>
      <c r="T35" s="67" t="s">
        <v>41</v>
      </c>
      <c r="U35" s="67" t="s">
        <v>42</v>
      </c>
      <c r="V35" s="67" t="s">
        <v>43</v>
      </c>
    </row>
    <row r="36" spans="1:22" ht="15">
      <c r="A36" s="17">
        <v>32</v>
      </c>
      <c r="B36" s="17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44</v>
      </c>
      <c r="O36" s="69">
        <f>W4</f>
        <v>20</v>
      </c>
      <c r="P36" s="70">
        <f>W4*0.6</f>
        <v>12</v>
      </c>
      <c r="Q36" s="69">
        <f>W4*0.5</f>
        <v>10</v>
      </c>
      <c r="R36" s="69">
        <f>W4*0.4</f>
        <v>8</v>
      </c>
      <c r="S36" s="69">
        <f>W4*0.3</f>
        <v>6</v>
      </c>
      <c r="T36" s="69">
        <f>W4*0.28</f>
        <v>5.6000000000000005</v>
      </c>
      <c r="U36" s="69">
        <f>W4*0.27</f>
        <v>5.4</v>
      </c>
      <c r="V36" s="69">
        <f>W4*0.24</f>
        <v>4.8</v>
      </c>
    </row>
    <row r="37" spans="1:22" ht="15">
      <c r="A37" s="17">
        <v>33</v>
      </c>
      <c r="B37" s="17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"/>
      <c r="N37" s="68" t="s">
        <v>45</v>
      </c>
      <c r="O37" s="69"/>
      <c r="P37" s="69">
        <f>W4*0.4</f>
        <v>8</v>
      </c>
      <c r="Q37" s="69">
        <f>W4*0.3</f>
        <v>6</v>
      </c>
      <c r="R37" s="69">
        <f>W4*0.3</f>
        <v>6</v>
      </c>
      <c r="S37" s="69">
        <f>W4*0.25</f>
        <v>5</v>
      </c>
      <c r="T37" s="69">
        <f>W4*0.22</f>
        <v>4.4</v>
      </c>
      <c r="U37" s="69">
        <f>W4*0.2</f>
        <v>4</v>
      </c>
      <c r="V37" s="69">
        <f>W4*0.18</f>
        <v>3.5999999999999996</v>
      </c>
    </row>
    <row r="38" spans="1:22" ht="15">
      <c r="A38" s="17">
        <v>34</v>
      </c>
      <c r="B38" s="18"/>
      <c r="C38" s="17"/>
      <c r="D38" s="17"/>
      <c r="E38" s="17"/>
      <c r="F38" s="20"/>
      <c r="G38" s="18"/>
      <c r="H38" s="18"/>
      <c r="I38" s="21"/>
      <c r="J38" s="28"/>
      <c r="K38" s="28"/>
      <c r="L38" s="6"/>
      <c r="M38" s="6"/>
      <c r="N38" s="68" t="s">
        <v>46</v>
      </c>
      <c r="O38" s="69"/>
      <c r="P38" s="69"/>
      <c r="Q38" s="69">
        <f>W4*0.2</f>
        <v>4</v>
      </c>
      <c r="R38" s="69">
        <f>W4*0.2</f>
        <v>4</v>
      </c>
      <c r="S38" s="69">
        <f>W4*0.2</f>
        <v>4</v>
      </c>
      <c r="T38" s="69">
        <f>W4*0.18</f>
        <v>3.5999999999999996</v>
      </c>
      <c r="U38" s="69">
        <f>W4*0.16</f>
        <v>3.2</v>
      </c>
      <c r="V38" s="69">
        <f>W4*0.15</f>
        <v>3</v>
      </c>
    </row>
    <row r="39" spans="1:22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47</v>
      </c>
      <c r="O39" s="69"/>
      <c r="P39" s="69"/>
      <c r="Q39" s="69"/>
      <c r="R39" s="69">
        <f>W4*0.1</f>
        <v>2</v>
      </c>
      <c r="S39" s="69">
        <f>W4*0.15</f>
        <v>3</v>
      </c>
      <c r="T39" s="69">
        <f>W4*0.14</f>
        <v>2.8000000000000003</v>
      </c>
      <c r="U39" s="69">
        <f>W4*0.12</f>
        <v>2.4</v>
      </c>
      <c r="V39" s="69">
        <f>W4*0.12</f>
        <v>2.4</v>
      </c>
    </row>
    <row r="40" spans="1:22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48</v>
      </c>
      <c r="O40" s="69"/>
      <c r="P40" s="69"/>
      <c r="Q40" s="69"/>
      <c r="R40" s="69"/>
      <c r="S40" s="69">
        <f>W4*0.1</f>
        <v>2</v>
      </c>
      <c r="T40" s="69">
        <f>W4*0.1</f>
        <v>2</v>
      </c>
      <c r="U40" s="69">
        <f>W4*0.1</f>
        <v>2</v>
      </c>
      <c r="V40" s="69">
        <f>W4*0.1</f>
        <v>2</v>
      </c>
    </row>
    <row r="41" spans="1:22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49</v>
      </c>
      <c r="O41" s="69"/>
      <c r="P41" s="69"/>
      <c r="Q41" s="69"/>
      <c r="R41" s="69"/>
      <c r="S41" s="69"/>
      <c r="T41" s="69">
        <f>W4*0.08</f>
        <v>1.6</v>
      </c>
      <c r="U41" s="69">
        <f>W4*0.08</f>
        <v>1.6</v>
      </c>
      <c r="V41" s="69">
        <f>W4*0.08</f>
        <v>1.6</v>
      </c>
    </row>
    <row r="42" spans="1:22" ht="15">
      <c r="A42" s="17">
        <v>38</v>
      </c>
      <c r="B42" s="18"/>
      <c r="C42" s="17"/>
      <c r="D42" s="17"/>
      <c r="E42" s="17"/>
      <c r="F42" s="20"/>
      <c r="G42" s="18"/>
      <c r="H42" s="18"/>
      <c r="I42" s="21"/>
      <c r="J42" s="28"/>
      <c r="K42" s="28"/>
      <c r="L42" s="6"/>
      <c r="M42" s="6"/>
      <c r="N42" s="68" t="s">
        <v>50</v>
      </c>
      <c r="O42" s="69"/>
      <c r="P42" s="69"/>
      <c r="Q42" s="69"/>
      <c r="R42" s="69"/>
      <c r="S42" s="69"/>
      <c r="T42" s="69"/>
      <c r="U42" s="69">
        <f>W4*0.07</f>
        <v>1.4000000000000001</v>
      </c>
      <c r="V42" s="69">
        <f>W4*0.07</f>
        <v>1.4000000000000001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51</v>
      </c>
      <c r="O43" s="72"/>
      <c r="P43" s="72"/>
      <c r="Q43" s="72"/>
      <c r="R43" s="72"/>
      <c r="S43" s="72"/>
      <c r="T43" s="72"/>
      <c r="U43" s="72"/>
      <c r="V43" s="72">
        <f>W4*0.06</f>
        <v>1.2</v>
      </c>
    </row>
    <row r="44" spans="1:22" ht="15">
      <c r="A44" s="17">
        <v>40</v>
      </c>
      <c r="B44" s="17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52</v>
      </c>
      <c r="O44" s="69">
        <f aca="true" t="shared" si="2" ref="O44:V44">SUM(O36:O43)</f>
        <v>20</v>
      </c>
      <c r="P44" s="69">
        <f t="shared" si="2"/>
        <v>20</v>
      </c>
      <c r="Q44" s="69">
        <f t="shared" si="2"/>
        <v>20</v>
      </c>
      <c r="R44" s="69">
        <f t="shared" si="2"/>
        <v>20</v>
      </c>
      <c r="S44" s="69">
        <f t="shared" si="2"/>
        <v>20</v>
      </c>
      <c r="T44" s="69">
        <f t="shared" si="2"/>
        <v>20</v>
      </c>
      <c r="U44" s="69">
        <f t="shared" si="2"/>
        <v>20</v>
      </c>
      <c r="V44" s="69">
        <f t="shared" si="2"/>
        <v>19.999999999999996</v>
      </c>
    </row>
    <row r="45" spans="1:22" ht="15">
      <c r="A45" s="17">
        <v>41</v>
      </c>
      <c r="B45" s="17"/>
      <c r="C45" s="17"/>
      <c r="D45" s="17"/>
      <c r="E45" s="17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55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7"/>
      <c r="D48" s="17"/>
      <c r="E48" s="17"/>
      <c r="F48" s="20"/>
      <c r="G48" s="18"/>
      <c r="H48" s="18"/>
      <c r="I48" s="21"/>
      <c r="J48" s="28"/>
      <c r="K48" s="28"/>
      <c r="L48" s="6"/>
      <c r="M48" s="6"/>
      <c r="N48" s="74" t="s">
        <v>35</v>
      </c>
      <c r="O48" s="75" t="s">
        <v>36</v>
      </c>
      <c r="P48" s="75" t="s">
        <v>37</v>
      </c>
      <c r="Q48" s="75" t="s">
        <v>38</v>
      </c>
      <c r="R48" s="75" t="s">
        <v>39</v>
      </c>
      <c r="S48" s="75" t="s">
        <v>40</v>
      </c>
      <c r="T48" s="75" t="s">
        <v>41</v>
      </c>
      <c r="U48" s="75" t="s">
        <v>42</v>
      </c>
      <c r="V48" s="75" t="s">
        <v>43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44</v>
      </c>
      <c r="O49" s="77">
        <f>W5</f>
        <v>10</v>
      </c>
      <c r="P49" s="78">
        <f>W5*0.6</f>
        <v>6</v>
      </c>
      <c r="Q49" s="77">
        <f>W5*0.5</f>
        <v>5</v>
      </c>
      <c r="R49" s="77">
        <f>W5*0.4</f>
        <v>4</v>
      </c>
      <c r="S49" s="77">
        <f>W5*0.3</f>
        <v>3</v>
      </c>
      <c r="T49" s="77">
        <f>W5*0.28</f>
        <v>2.8000000000000003</v>
      </c>
      <c r="U49" s="77">
        <f>W5*0.27</f>
        <v>2.7</v>
      </c>
      <c r="V49" s="77">
        <f>W5*0.24</f>
        <v>2.4</v>
      </c>
    </row>
    <row r="50" spans="1:22" ht="15">
      <c r="A50" s="17">
        <v>46</v>
      </c>
      <c r="B50" s="18"/>
      <c r="C50" s="27"/>
      <c r="D50" s="27"/>
      <c r="E50" s="27"/>
      <c r="F50" s="20"/>
      <c r="G50" s="18"/>
      <c r="H50" s="18"/>
      <c r="I50" s="21"/>
      <c r="J50" s="28"/>
      <c r="K50" s="28"/>
      <c r="L50" s="6"/>
      <c r="M50" s="6"/>
      <c r="N50" s="76" t="s">
        <v>45</v>
      </c>
      <c r="O50" s="77"/>
      <c r="P50" s="77">
        <f>W5*0.4</f>
        <v>4</v>
      </c>
      <c r="Q50" s="77">
        <f>W5*0.3</f>
        <v>3</v>
      </c>
      <c r="R50" s="77">
        <f>W5*0.3</f>
        <v>3</v>
      </c>
      <c r="S50" s="77">
        <f>W5*0.25</f>
        <v>2.5</v>
      </c>
      <c r="T50" s="77">
        <f>W5*0.22</f>
        <v>2.2</v>
      </c>
      <c r="U50" s="77">
        <f>W5*0.2</f>
        <v>2</v>
      </c>
      <c r="V50" s="77">
        <f>W5*0.18</f>
        <v>1.7999999999999998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46</v>
      </c>
      <c r="O51" s="77"/>
      <c r="P51" s="77"/>
      <c r="Q51" s="77">
        <f>W5*0.2</f>
        <v>2</v>
      </c>
      <c r="R51" s="77">
        <f>W5*0.2</f>
        <v>2</v>
      </c>
      <c r="S51" s="77">
        <f>W5*0.2</f>
        <v>2</v>
      </c>
      <c r="T51" s="77">
        <f>W5*0.18</f>
        <v>1.7999999999999998</v>
      </c>
      <c r="U51" s="77">
        <f>W5*0.16</f>
        <v>1.6</v>
      </c>
      <c r="V51" s="77">
        <f>W5*0.15</f>
        <v>1.5</v>
      </c>
    </row>
    <row r="52" spans="1:22" ht="15">
      <c r="A52" s="17">
        <v>48</v>
      </c>
      <c r="B52" s="18"/>
      <c r="C52" s="17"/>
      <c r="D52" s="17"/>
      <c r="E52" s="17"/>
      <c r="F52" s="20"/>
      <c r="G52" s="18"/>
      <c r="H52" s="18"/>
      <c r="I52" s="21"/>
      <c r="J52" s="28"/>
      <c r="K52" s="28"/>
      <c r="L52" s="6"/>
      <c r="M52" s="6"/>
      <c r="N52" s="76" t="s">
        <v>47</v>
      </c>
      <c r="O52" s="77"/>
      <c r="P52" s="77"/>
      <c r="Q52" s="77"/>
      <c r="R52" s="77">
        <f>W5*0.1</f>
        <v>1</v>
      </c>
      <c r="S52" s="77">
        <f>W5*0.15</f>
        <v>1.5</v>
      </c>
      <c r="T52" s="77">
        <f>W5*0.14</f>
        <v>1.4000000000000001</v>
      </c>
      <c r="U52" s="77">
        <f>W5*0.12</f>
        <v>1.2</v>
      </c>
      <c r="V52" s="77">
        <f>W5*0.12</f>
        <v>1.2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48</v>
      </c>
      <c r="O53" s="77"/>
      <c r="P53" s="77"/>
      <c r="Q53" s="77"/>
      <c r="R53" s="77"/>
      <c r="S53" s="77">
        <f>W5*0.1</f>
        <v>1</v>
      </c>
      <c r="T53" s="77">
        <f>W5*0.1</f>
        <v>1</v>
      </c>
      <c r="U53" s="77">
        <f>W5*0.1</f>
        <v>1</v>
      </c>
      <c r="V53" s="77">
        <f>W5*0.1</f>
        <v>1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49</v>
      </c>
      <c r="O54" s="77"/>
      <c r="P54" s="77"/>
      <c r="Q54" s="77"/>
      <c r="R54" s="77"/>
      <c r="S54" s="77"/>
      <c r="T54" s="77">
        <f>W5*0.08</f>
        <v>0.8</v>
      </c>
      <c r="U54" s="77">
        <f>W5*0.08</f>
        <v>0.8</v>
      </c>
      <c r="V54" s="77">
        <f>W5*0.08</f>
        <v>0.8</v>
      </c>
    </row>
    <row r="55" spans="1:22" ht="15">
      <c r="A55" s="17">
        <v>51</v>
      </c>
      <c r="B55" s="17"/>
      <c r="C55" s="17"/>
      <c r="D55" s="17"/>
      <c r="E55" s="17"/>
      <c r="F55" s="20"/>
      <c r="G55" s="18"/>
      <c r="H55" s="18"/>
      <c r="I55" s="21"/>
      <c r="J55" s="28"/>
      <c r="K55" s="28"/>
      <c r="L55" s="6"/>
      <c r="M55" s="6"/>
      <c r="N55" s="76" t="s">
        <v>50</v>
      </c>
      <c r="O55" s="77"/>
      <c r="P55" s="77"/>
      <c r="Q55" s="77"/>
      <c r="R55" s="77"/>
      <c r="S55" s="77"/>
      <c r="T55" s="77"/>
      <c r="U55" s="77">
        <f>W5*0.07</f>
        <v>0.7000000000000001</v>
      </c>
      <c r="V55" s="77">
        <f>W5*0.07</f>
        <v>0.7000000000000001</v>
      </c>
    </row>
    <row r="56" spans="1:22" ht="15">
      <c r="A56" s="17">
        <v>52</v>
      </c>
      <c r="B56" s="18"/>
      <c r="C56" s="19"/>
      <c r="D56" s="19"/>
      <c r="E56" s="19"/>
      <c r="F56" s="20"/>
      <c r="G56" s="18"/>
      <c r="H56" s="18"/>
      <c r="I56" s="21"/>
      <c r="J56" s="28"/>
      <c r="K56" s="28"/>
      <c r="L56" s="6"/>
      <c r="M56" s="6"/>
      <c r="N56" s="79" t="s">
        <v>51</v>
      </c>
      <c r="O56" s="80"/>
      <c r="P56" s="80"/>
      <c r="Q56" s="80"/>
      <c r="R56" s="80"/>
      <c r="S56" s="80"/>
      <c r="T56" s="80"/>
      <c r="U56" s="80"/>
      <c r="V56" s="80">
        <f>W5*0.06</f>
        <v>0.6</v>
      </c>
    </row>
    <row r="57" spans="1:22" ht="15">
      <c r="A57" s="17">
        <v>53</v>
      </c>
      <c r="B57" s="17"/>
      <c r="C57" s="19"/>
      <c r="D57" s="19"/>
      <c r="E57" s="19"/>
      <c r="F57" s="20"/>
      <c r="G57" s="18"/>
      <c r="H57" s="18"/>
      <c r="I57" s="21"/>
      <c r="J57" s="28"/>
      <c r="K57" s="28"/>
      <c r="L57" s="6"/>
      <c r="M57" s="6"/>
      <c r="N57" s="73" t="s">
        <v>52</v>
      </c>
      <c r="O57" s="77">
        <f aca="true" t="shared" si="3" ref="O57:V57">SUM(O49:O56)</f>
        <v>10</v>
      </c>
      <c r="P57" s="77">
        <f t="shared" si="3"/>
        <v>10</v>
      </c>
      <c r="Q57" s="77">
        <f t="shared" si="3"/>
        <v>10</v>
      </c>
      <c r="R57" s="77">
        <f t="shared" si="3"/>
        <v>10</v>
      </c>
      <c r="S57" s="77">
        <f t="shared" si="3"/>
        <v>10</v>
      </c>
      <c r="T57" s="77">
        <f t="shared" si="3"/>
        <v>10</v>
      </c>
      <c r="U57" s="77">
        <f t="shared" si="3"/>
        <v>10</v>
      </c>
      <c r="V57" s="77">
        <f t="shared" si="3"/>
        <v>9.999999999999998</v>
      </c>
    </row>
    <row r="58" spans="1:14" ht="15">
      <c r="A58" s="17">
        <v>54</v>
      </c>
      <c r="B58" s="18"/>
      <c r="C58" s="19"/>
      <c r="D58" s="19"/>
      <c r="E58" s="19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8"/>
      <c r="C59" s="19"/>
      <c r="D59" s="19"/>
      <c r="E59" s="19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9"/>
      <c r="D60" s="19"/>
      <c r="E60" s="19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8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8"/>
      <c r="C62" s="19"/>
      <c r="D62" s="19"/>
      <c r="E62" s="19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8"/>
      <c r="C63" s="19"/>
      <c r="D63" s="19"/>
      <c r="E63" s="19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8"/>
      <c r="C64" s="19"/>
      <c r="D64" s="19"/>
      <c r="E64" s="19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8"/>
      <c r="C65" s="19"/>
      <c r="D65" s="19"/>
      <c r="E65" s="19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8"/>
      <c r="C69" s="19"/>
      <c r="D69" s="19"/>
      <c r="E69" s="19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8"/>
      <c r="C70" s="19"/>
      <c r="D70" s="19"/>
      <c r="E70" s="19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8"/>
      <c r="C71" s="19"/>
      <c r="D71" s="19"/>
      <c r="E71" s="19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8"/>
      <c r="C73" s="19"/>
      <c r="D73" s="19"/>
      <c r="E73" s="19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7AC07E0C8B545AD58FBFA864E6D4C" ma:contentTypeVersion="2" ma:contentTypeDescription="Create a new document." ma:contentTypeScope="" ma:versionID="7a63546222c6cde8ea45798b76f6661f">
  <xsd:schema xmlns:xsd="http://www.w3.org/2001/XMLSchema" xmlns:xs="http://www.w3.org/2001/XMLSchema" xmlns:p="http://schemas.microsoft.com/office/2006/metadata/properties" xmlns:ns3="98fc6790-8fdb-4602-9edc-f9f89e063ca4" targetNamespace="http://schemas.microsoft.com/office/2006/metadata/properties" ma:root="true" ma:fieldsID="b37213211bea3b2d890e29ee56a20ca9" ns3:_="">
    <xsd:import namespace="98fc6790-8fdb-4602-9edc-f9f89e063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c6790-8fdb-4602-9edc-f9f89e063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C6A008-4315-4D08-820C-6612CF130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c6790-8fdb-4602-9edc-f9f89e063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DCD4C9-8065-40F0-A128-D51DBB4B38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C4012-593C-4063-AB6F-9073450B22D7}">
  <ds:schemaRefs>
    <ds:schemaRef ds:uri="http://purl.org/dc/terms/"/>
    <ds:schemaRef ds:uri="http://schemas.openxmlformats.org/package/2006/metadata/core-properties"/>
    <ds:schemaRef ds:uri="98fc6790-8fdb-4602-9edc-f9f89e063ca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Gilde</dc:creator>
  <cp:keywords/>
  <dc:description/>
  <cp:lastModifiedBy>Owen, AMY K - Houghton Lake, MI</cp:lastModifiedBy>
  <cp:lastPrinted>2021-06-11T16:16:12Z</cp:lastPrinted>
  <dcterms:created xsi:type="dcterms:W3CDTF">2015-07-23T22:32:41Z</dcterms:created>
  <dcterms:modified xsi:type="dcterms:W3CDTF">2021-06-11T17:31:56Z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0x010100C2C7AC07E0C8B545AD58FBFA864E6D4C</vt:lpwstr>
  </property>
</Properties>
</file>