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4240" windowHeight="13140" firstSheet="1" activeTab="6"/>
  </bookViews>
  <sheets>
    <sheet name="Set Up" sheetId="8" r:id="rId1"/>
    <sheet name="MAVERICKS" sheetId="2" r:id="rId2"/>
    <sheet name="Jackpot" sheetId="9" r:id="rId3"/>
    <sheet name="OPEN" sheetId="1" r:id="rId4"/>
    <sheet name="Seniors" sheetId="5" r:id="rId5"/>
    <sheet name="YOUTH" sheetId="3" r:id="rId6"/>
    <sheet name="Summary" sheetId="6" r:id="rId7"/>
    <sheet name="National Fees" sheetId="7" r:id="rId8"/>
  </sheets>
  <definedNames>
    <definedName name="_xlnm._FilterDatabase" localSheetId="2" hidden="1">'Jackpot'!$B$4:$I$4</definedName>
    <definedName name="_xlnm._FilterDatabase" localSheetId="3" hidden="1">'OPEN'!$A$4:$I$4</definedName>
    <definedName name="_xlnm._FilterDatabase" localSheetId="4" hidden="1">'Seniors'!$B$4:$I$4</definedName>
    <definedName name="_xlnm._FilterDatabase" localSheetId="5" hidden="1">'YOUTH'!$B$4:$H$4</definedName>
    <definedName name="_xlnm.Print_Area" localSheetId="2">'Jackpot'!$A$1:$I$98</definedName>
    <definedName name="_xlnm.Print_Area" localSheetId="1">'MAVERICKS'!$A$1:$F$34</definedName>
    <definedName name="_xlnm.Print_Area" localSheetId="3">'OPEN'!$A$1:$I$98</definedName>
    <definedName name="_xlnm.Print_Area" localSheetId="4">'Seniors'!$A$1:$I$49</definedName>
    <definedName name="_xlnm.Print_Area" localSheetId="6">'Summary'!$A$1:$G$36</definedName>
    <definedName name="_xlnm.Print_Area" localSheetId="5">'YOUTH'!$A$1:$I$49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<sst xmlns="http://schemas.openxmlformats.org/spreadsheetml/2006/main" count="679" uniqueCount="230">
  <si>
    <t>OPEN 4-D BARRELS</t>
  </si>
  <si>
    <t xml:space="preserve">Added Money </t>
  </si>
  <si>
    <t>Draw</t>
  </si>
  <si>
    <t>Riders First Name</t>
  </si>
  <si>
    <t>Last Name</t>
  </si>
  <si>
    <t>Horse</t>
  </si>
  <si>
    <t>Time</t>
  </si>
  <si>
    <t>Place</t>
  </si>
  <si>
    <t>Division</t>
  </si>
  <si>
    <t>Payback</t>
  </si>
  <si>
    <t>Division Splits</t>
  </si>
  <si>
    <t>1-D</t>
  </si>
  <si>
    <t>Fastest Time</t>
  </si>
  <si>
    <t>2-D</t>
  </si>
  <si>
    <t>1/2 second off fastest time</t>
  </si>
  <si>
    <t>3-D</t>
  </si>
  <si>
    <t>1 Second off fastest time</t>
  </si>
  <si>
    <t>4-D</t>
  </si>
  <si>
    <t>2 seconds off fastest time</t>
  </si>
  <si>
    <t>Save work during each Drag</t>
  </si>
  <si>
    <t>Eyes off for drag or entering information</t>
  </si>
  <si>
    <t>Announce "Would have been" Times</t>
  </si>
  <si>
    <t>Highlight,Data,Sort by Time, Ascending</t>
  </si>
  <si>
    <t>70% Payback</t>
  </si>
  <si>
    <t>PAYOUT 4-D</t>
  </si>
  <si>
    <t>Jackpot Divided</t>
  </si>
  <si>
    <t>PayOut by Division</t>
  </si>
  <si>
    <t>Number on Contestants in Class</t>
  </si>
  <si>
    <t>1st Division</t>
  </si>
  <si>
    <t>Entry Fee minus $5 Office Fee</t>
  </si>
  <si>
    <t>2nd Division</t>
  </si>
  <si>
    <t>3rd Division</t>
  </si>
  <si>
    <t>Added Money to Class</t>
  </si>
  <si>
    <t>4th Division</t>
  </si>
  <si>
    <t>Total Payback Jackpot for Class</t>
  </si>
  <si>
    <t>FIRST DIVISION</t>
  </si>
  <si>
    <t>Places</t>
  </si>
  <si>
    <t>1-12</t>
  </si>
  <si>
    <t>13-20</t>
  </si>
  <si>
    <t>21-40</t>
  </si>
  <si>
    <t>1st</t>
  </si>
  <si>
    <t>2nd</t>
  </si>
  <si>
    <t>3rd</t>
  </si>
  <si>
    <t>4th</t>
  </si>
  <si>
    <t>5th</t>
  </si>
  <si>
    <t>6th</t>
  </si>
  <si>
    <t>7th</t>
  </si>
  <si>
    <t>8th</t>
  </si>
  <si>
    <t>Total Paid</t>
  </si>
  <si>
    <t>SECOND DIVISION</t>
  </si>
  <si>
    <t>THIRD DIVISION</t>
  </si>
  <si>
    <t>FORTH DIVISION</t>
  </si>
  <si>
    <t>MAVERICK BARRELS</t>
  </si>
  <si>
    <t>Prizes Awarded</t>
  </si>
  <si>
    <t>Number in Class</t>
  </si>
  <si>
    <t>No Payout</t>
  </si>
  <si>
    <t>YOUTH 3-D BARRELS</t>
  </si>
  <si>
    <t>1-10</t>
  </si>
  <si>
    <t>11-15</t>
  </si>
  <si>
    <t>16-30</t>
  </si>
  <si>
    <t>31-60</t>
  </si>
  <si>
    <t>61-90</t>
  </si>
  <si>
    <t>90-120</t>
  </si>
  <si>
    <t>121-150</t>
  </si>
  <si>
    <t>151-181</t>
  </si>
  <si>
    <t>PAYOUT 3-D</t>
  </si>
  <si>
    <t>INCOME:</t>
  </si>
  <si>
    <t>Entries</t>
  </si>
  <si>
    <t>Class Size</t>
  </si>
  <si>
    <t>Fee</t>
  </si>
  <si>
    <t>Collected</t>
  </si>
  <si>
    <t>Open Barrels</t>
  </si>
  <si>
    <t>Youth Barrels</t>
  </si>
  <si>
    <t>Total Enteries</t>
  </si>
  <si>
    <t>Expo Runs</t>
  </si>
  <si>
    <t>Total Income</t>
  </si>
  <si>
    <t>EXPENSES:</t>
  </si>
  <si>
    <t>Division Pay-Outs</t>
  </si>
  <si>
    <t>Total Division Pay-Outs</t>
  </si>
  <si>
    <t>National Assc. Fees</t>
  </si>
  <si>
    <t>Announcer</t>
  </si>
  <si>
    <t>Tractor Driver</t>
  </si>
  <si>
    <t>Stats Secretary</t>
  </si>
  <si>
    <t>Total Expense</t>
  </si>
  <si>
    <t>TOTAL PROFIT</t>
  </si>
  <si>
    <t>Primitive Camping</t>
  </si>
  <si>
    <t>Electric Hook up</t>
  </si>
  <si>
    <t>Haul In Fee</t>
  </si>
  <si>
    <t>Total Trailer Fees</t>
  </si>
  <si>
    <t>Other Expense</t>
  </si>
  <si>
    <t>Show:</t>
  </si>
  <si>
    <t>Show Date:</t>
  </si>
  <si>
    <t>Total Barrel Runs</t>
  </si>
  <si>
    <t>National Office Fee</t>
  </si>
  <si>
    <t>Memberships:</t>
  </si>
  <si>
    <t>Submitted By:</t>
  </si>
  <si>
    <t>Added</t>
  </si>
  <si>
    <t>Money</t>
  </si>
  <si>
    <t>Added Money/Sponsors</t>
  </si>
  <si>
    <t>By filling in this page first, the rest of the spreadsheet will do Auto-fill and save you time.</t>
  </si>
  <si>
    <t>Name of Show</t>
  </si>
  <si>
    <t>Fill Information Here:</t>
  </si>
  <si>
    <t>Example:</t>
  </si>
  <si>
    <t>Day, Date of Show</t>
  </si>
  <si>
    <t>City, State of Show</t>
  </si>
  <si>
    <t>Lake City, Michigan</t>
  </si>
  <si>
    <t>Additional Date</t>
  </si>
  <si>
    <t>Mary Gilde Farms</t>
  </si>
  <si>
    <t>Entry Fee</t>
  </si>
  <si>
    <t>Entry Fees:</t>
  </si>
  <si>
    <t>Maverick</t>
  </si>
  <si>
    <t>Open</t>
  </si>
  <si>
    <t>Youth</t>
  </si>
  <si>
    <t>C ontact Person</t>
  </si>
  <si>
    <t>Mary Gilde</t>
  </si>
  <si>
    <t xml:space="preserve">Contact Phone </t>
  </si>
  <si>
    <t>(231) 394-0886</t>
  </si>
  <si>
    <t>If you make the changes on the separate sheets, it will erase the auto-fill</t>
  </si>
  <si>
    <t>After you have posted your enteries, fill in the number of each class in Cell D-3 of each page.  This will auto-fill your payout, summary and National Fees.</t>
  </si>
  <si>
    <t>Thursday, September 24, 2015</t>
  </si>
  <si>
    <t>4-D is Split:  35% - 30% - 20% - 15%</t>
  </si>
  <si>
    <t>3-D is Split:  50% - 30% - 20%</t>
  </si>
  <si>
    <t>Once you have your enteries posted and sorted by draw number, you can "hide" the draw number by clicking on the B at the top of the column,</t>
  </si>
  <si>
    <t xml:space="preserve">right click, and select "Hide".  </t>
  </si>
  <si>
    <t>Added Money:</t>
  </si>
  <si>
    <t>After each class is finished and you have sorted by time, the fastest time will show up in cell K-5 and will aslo show you where the next divisions begin.  Be sure to check for ties.</t>
  </si>
  <si>
    <t>D Bar D Ranch</t>
  </si>
  <si>
    <t>Chase, MI</t>
  </si>
  <si>
    <t>Joyce Beach</t>
  </si>
  <si>
    <t>231-878-2155</t>
  </si>
  <si>
    <t>Seniors</t>
  </si>
  <si>
    <t>80% Payback of Entry Fee</t>
  </si>
  <si>
    <t>Jackpot 4-D BARRELS</t>
  </si>
  <si>
    <t>80% Payback</t>
  </si>
  <si>
    <t>Jackpot</t>
  </si>
  <si>
    <t>Senior</t>
  </si>
  <si>
    <t>Seniors 3-D BARRELS</t>
  </si>
  <si>
    <t>Seniors Barrels</t>
  </si>
  <si>
    <t>80% Payback NBRA Spreadsheet</t>
  </si>
  <si>
    <t>Jackpot barrels</t>
  </si>
  <si>
    <t>Entry</t>
  </si>
  <si>
    <t xml:space="preserve">Entry </t>
  </si>
  <si>
    <t>Jackpot barrels 70%</t>
  </si>
  <si>
    <t>NBHA of Michigan</t>
  </si>
  <si>
    <t>70% Payback of Entry Fee</t>
  </si>
  <si>
    <t xml:space="preserve">Entry Fee </t>
  </si>
  <si>
    <t>Entry Fee minus</t>
  </si>
  <si>
    <t>41-80</t>
  </si>
  <si>
    <t>81-120</t>
  </si>
  <si>
    <t>121-160</t>
  </si>
  <si>
    <t>161-200</t>
  </si>
  <si>
    <t>201+</t>
  </si>
  <si>
    <t>91-120</t>
  </si>
  <si>
    <t>151-180</t>
  </si>
  <si>
    <t>Randy</t>
  </si>
  <si>
    <t>Curtis</t>
  </si>
  <si>
    <t>Nichparenko</t>
  </si>
  <si>
    <t>Sprint</t>
  </si>
  <si>
    <t>Lil</t>
  </si>
  <si>
    <t>Rasmussen</t>
  </si>
  <si>
    <t>Sherri</t>
  </si>
  <si>
    <t>Yager</t>
  </si>
  <si>
    <t>Saturday August 29, 2020</t>
  </si>
  <si>
    <t>Sandy</t>
  </si>
  <si>
    <t>Martin</t>
  </si>
  <si>
    <t>IMA Jezabel</t>
  </si>
  <si>
    <t>Jeri</t>
  </si>
  <si>
    <t>Witzel</t>
  </si>
  <si>
    <t>PFF Jet Fuel</t>
  </si>
  <si>
    <t>Brooklynn</t>
  </si>
  <si>
    <t>Olsen</t>
  </si>
  <si>
    <t>Rio</t>
  </si>
  <si>
    <t>Cowboy</t>
  </si>
  <si>
    <t xml:space="preserve">Tena </t>
  </si>
  <si>
    <t>Ladner</t>
  </si>
  <si>
    <t>CLF Toasted Perks</t>
  </si>
  <si>
    <t>R</t>
  </si>
  <si>
    <t>Erin</t>
  </si>
  <si>
    <t>O'Callaghan</t>
  </si>
  <si>
    <t>Making Some Magic</t>
  </si>
  <si>
    <t>Mackenzie</t>
  </si>
  <si>
    <t>Miller</t>
  </si>
  <si>
    <t>RB Yea IMA Legend</t>
  </si>
  <si>
    <t>Megan</t>
  </si>
  <si>
    <t>Jones</t>
  </si>
  <si>
    <t>Howdy</t>
  </si>
  <si>
    <t>Duece</t>
  </si>
  <si>
    <t>Macy</t>
  </si>
  <si>
    <t>MoJo</t>
  </si>
  <si>
    <t>Grace</t>
  </si>
  <si>
    <t>Peterson</t>
  </si>
  <si>
    <t>Hawk</t>
  </si>
  <si>
    <t>Moonstars and Planetary</t>
  </si>
  <si>
    <t>Joseph</t>
  </si>
  <si>
    <t>Lily</t>
  </si>
  <si>
    <t>Dannika</t>
  </si>
  <si>
    <t>Erhardt</t>
  </si>
  <si>
    <t>Patch</t>
  </si>
  <si>
    <t>Stacy</t>
  </si>
  <si>
    <t>Taylor</t>
  </si>
  <si>
    <t>Comets San Peppy</t>
  </si>
  <si>
    <t>Dravens Dash for Cash</t>
  </si>
  <si>
    <t>Tequila-N-Cash</t>
  </si>
  <si>
    <t>Jazzy</t>
  </si>
  <si>
    <t>Tim</t>
  </si>
  <si>
    <t>Droptiny</t>
  </si>
  <si>
    <t>Flashy</t>
  </si>
  <si>
    <t>Lynne</t>
  </si>
  <si>
    <t>Alex</t>
  </si>
  <si>
    <t>Histed</t>
  </si>
  <si>
    <t>Mati</t>
  </si>
  <si>
    <t>Rautio</t>
  </si>
  <si>
    <t>Makenna</t>
  </si>
  <si>
    <t>Andrea</t>
  </si>
  <si>
    <t>Stretch</t>
  </si>
  <si>
    <t xml:space="preserve">Megan </t>
  </si>
  <si>
    <t xml:space="preserve">Im a Cherokeee Skip </t>
  </si>
  <si>
    <t>nt21.171</t>
  </si>
  <si>
    <t>1D</t>
  </si>
  <si>
    <t>4D</t>
  </si>
  <si>
    <t>Shake Em Firefighter</t>
  </si>
  <si>
    <t>nt26.066</t>
  </si>
  <si>
    <t>nt21.701</t>
  </si>
  <si>
    <t>Moon stars and Planetary</t>
  </si>
  <si>
    <t>nt22.846</t>
  </si>
  <si>
    <t>nt</t>
  </si>
  <si>
    <t>2D</t>
  </si>
  <si>
    <t>3D</t>
  </si>
  <si>
    <t>NT21.747</t>
  </si>
  <si>
    <t>nt19.991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</si>
</sst>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0.000"/>
    <numFmt numFmtId="165" formatCode="&quot;$&quot;#,##0.00"/>
    <numFmt numFmtId="166" formatCode="[$-409]mmmm\ d\,\ 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6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</cellStyleXfs>
  <cellXfs count="18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1" fillId="0" borderId="0" xfId="20">
      <alignment/>
    </xf>
    <xf numFmtId="0" fontId="4" fillId="0" borderId="0" xfId="20" applyFont="1" applyAlignment="1">
      <alignment horizontal="center"/>
    </xf>
    <xf numFmtId="0" fontId="4" fillId="0" borderId="0" xfId="20" applyFont="1" applyBorder="1">
      <alignment/>
    </xf>
    <xf numFmtId="0" fontId="1" fillId="0" borderId="0" xfId="20" applyFont="1" applyAlignment="1">
      <alignment horizontal="right"/>
    </xf>
    <xf numFmtId="165" fontId="4" fillId="0" borderId="0" xfId="20" applyNumberFormat="1" applyFont="1" applyBorder="1">
      <alignment/>
    </xf>
    <xf numFmtId="0" fontId="5" fillId="0" borderId="0" xfId="20" applyFont="1" applyBorder="1">
      <alignment/>
    </xf>
    <xf numFmtId="0" fontId="5" fillId="0" borderId="0" xfId="20" applyFont="1" applyBorder="1" applyAlignment="1">
      <alignment horizontal="center"/>
    </xf>
    <xf numFmtId="164" fontId="5" fillId="0" borderId="0" xfId="20" applyNumberFormat="1" applyFont="1" applyBorder="1" applyAlignment="1">
      <alignment horizontal="center"/>
    </xf>
    <xf numFmtId="165" fontId="5" fillId="0" borderId="0" xfId="20" applyNumberFormat="1" applyFont="1" applyBorder="1" applyAlignment="1">
      <alignment horizontal="center"/>
    </xf>
    <xf numFmtId="0" fontId="6" fillId="0" borderId="0" xfId="20" applyFont="1" applyBorder="1">
      <alignment/>
    </xf>
    <xf numFmtId="0" fontId="6" fillId="0" borderId="0" xfId="20" applyFont="1">
      <alignment/>
    </xf>
    <xf numFmtId="0" fontId="1" fillId="0" borderId="1" xfId="20" applyBorder="1">
      <alignment/>
    </xf>
    <xf numFmtId="0" fontId="1" fillId="0" borderId="1" xfId="20" applyBorder="1" applyAlignment="1">
      <alignment horizontal="center"/>
    </xf>
    <xf numFmtId="0" fontId="1" fillId="0" borderId="1" xfId="20" applyFill="1" applyBorder="1">
      <alignment/>
    </xf>
    <xf numFmtId="164" fontId="1" fillId="0" borderId="1" xfId="20" applyNumberFormat="1" applyBorder="1">
      <alignment/>
    </xf>
    <xf numFmtId="165" fontId="1" fillId="0" borderId="1" xfId="20" applyNumberFormat="1" applyBorder="1">
      <alignment/>
    </xf>
    <xf numFmtId="0" fontId="1" fillId="0" borderId="0" xfId="20" applyFont="1" applyBorder="1">
      <alignment/>
    </xf>
    <xf numFmtId="164" fontId="1" fillId="2" borderId="0" xfId="20" applyNumberFormat="1" applyFill="1" applyBorder="1">
      <alignment/>
    </xf>
    <xf numFmtId="0" fontId="1" fillId="0" borderId="0" xfId="20" applyAlignment="1">
      <alignment horizontal="center"/>
    </xf>
    <xf numFmtId="164" fontId="1" fillId="0" borderId="0" xfId="20" applyNumberFormat="1">
      <alignment/>
    </xf>
    <xf numFmtId="164" fontId="1" fillId="0" borderId="0" xfId="20" applyNumberFormat="1" applyBorder="1">
      <alignment/>
    </xf>
    <xf numFmtId="0" fontId="1" fillId="0" borderId="1" xfId="20" applyFont="1" applyFill="1" applyBorder="1">
      <alignment/>
    </xf>
    <xf numFmtId="0" fontId="1" fillId="0" borderId="0" xfId="20" applyBorder="1">
      <alignment/>
    </xf>
    <xf numFmtId="0" fontId="7" fillId="0" borderId="0" xfId="21" applyFont="1">
      <alignment/>
    </xf>
    <xf numFmtId="0" fontId="1" fillId="0" borderId="0" xfId="21">
      <alignment/>
    </xf>
    <xf numFmtId="0" fontId="0" fillId="3" borderId="2" xfId="0" applyFill="1" applyBorder="1"/>
    <xf numFmtId="0" fontId="1" fillId="4" borderId="0" xfId="21" applyFill="1">
      <alignment/>
    </xf>
    <xf numFmtId="9" fontId="1" fillId="4" borderId="0" xfId="21" applyNumberFormat="1" applyFill="1">
      <alignment/>
    </xf>
    <xf numFmtId="165" fontId="0" fillId="4" borderId="0" xfId="0" applyNumberFormat="1" applyFill="1"/>
    <xf numFmtId="4" fontId="0" fillId="3" borderId="2" xfId="0" applyNumberFormat="1" applyFill="1" applyBorder="1"/>
    <xf numFmtId="0" fontId="1" fillId="5" borderId="0" xfId="21" applyFill="1">
      <alignment/>
    </xf>
    <xf numFmtId="9" fontId="1" fillId="5" borderId="0" xfId="21" applyNumberFormat="1" applyFill="1">
      <alignment/>
    </xf>
    <xf numFmtId="165" fontId="0" fillId="5" borderId="0" xfId="0" applyNumberFormat="1" applyFill="1"/>
    <xf numFmtId="4" fontId="0" fillId="0" borderId="2" xfId="0" applyNumberFormat="1" applyBorder="1"/>
    <xf numFmtId="0" fontId="1" fillId="6" borderId="0" xfId="21" applyFill="1">
      <alignment/>
    </xf>
    <xf numFmtId="9" fontId="1" fillId="6" borderId="0" xfId="21" applyNumberFormat="1" applyFill="1">
      <alignment/>
    </xf>
    <xf numFmtId="165" fontId="0" fillId="6" borderId="0" xfId="0" applyNumberFormat="1" applyFill="1"/>
    <xf numFmtId="0" fontId="1" fillId="7" borderId="0" xfId="21" applyFill="1">
      <alignment/>
    </xf>
    <xf numFmtId="9" fontId="1" fillId="7" borderId="0" xfId="21" applyNumberFormat="1" applyFill="1" applyBorder="1">
      <alignment/>
    </xf>
    <xf numFmtId="165" fontId="0" fillId="7" borderId="0" xfId="0" applyNumberFormat="1" applyFill="1"/>
    <xf numFmtId="4" fontId="0" fillId="8" borderId="2" xfId="0" applyNumberFormat="1" applyFill="1" applyBorder="1"/>
    <xf numFmtId="9" fontId="0" fillId="0" borderId="3" xfId="0" applyNumberFormat="1" applyBorder="1"/>
    <xf numFmtId="165" fontId="0" fillId="8" borderId="3" xfId="0" applyNumberFormat="1" applyFill="1" applyBorder="1"/>
    <xf numFmtId="0" fontId="7" fillId="4" borderId="0" xfId="21" applyFont="1" applyFill="1">
      <alignment/>
    </xf>
    <xf numFmtId="0" fontId="7" fillId="4" borderId="4" xfId="21" applyFont="1" applyFill="1" applyBorder="1" applyAlignment="1">
      <alignment horizontal="center"/>
    </xf>
    <xf numFmtId="49" fontId="7" fillId="4" borderId="4" xfId="21" applyNumberFormat="1" applyFont="1" applyFill="1" applyBorder="1" applyAlignment="1">
      <alignment horizontal="center"/>
    </xf>
    <xf numFmtId="4" fontId="1" fillId="4" borderId="0" xfId="21" applyNumberFormat="1" applyFill="1">
      <alignment/>
    </xf>
    <xf numFmtId="4" fontId="1" fillId="4" borderId="0" xfId="21" applyNumberFormat="1" applyFont="1" applyFill="1">
      <alignment/>
    </xf>
    <xf numFmtId="0" fontId="7" fillId="4" borderId="4" xfId="21" applyFont="1" applyFill="1" applyBorder="1">
      <alignment/>
    </xf>
    <xf numFmtId="4" fontId="1" fillId="4" borderId="4" xfId="21" applyNumberFormat="1" applyFill="1" applyBorder="1">
      <alignment/>
    </xf>
    <xf numFmtId="0" fontId="7" fillId="4" borderId="0" xfId="21" applyFont="1" applyFill="1" applyBorder="1">
      <alignment/>
    </xf>
    <xf numFmtId="0" fontId="7" fillId="5" borderId="0" xfId="21" applyFont="1" applyFill="1" applyBorder="1">
      <alignment/>
    </xf>
    <xf numFmtId="0" fontId="7" fillId="5" borderId="4" xfId="21" applyFont="1" applyFill="1" applyBorder="1" applyAlignment="1">
      <alignment horizontal="center"/>
    </xf>
    <xf numFmtId="49" fontId="7" fillId="5" borderId="4" xfId="21" applyNumberFormat="1" applyFont="1" applyFill="1" applyBorder="1" applyAlignment="1">
      <alignment horizontal="center"/>
    </xf>
    <xf numFmtId="0" fontId="7" fillId="5" borderId="0" xfId="21" applyFont="1" applyFill="1">
      <alignment/>
    </xf>
    <xf numFmtId="4" fontId="1" fillId="5" borderId="0" xfId="21" applyNumberFormat="1" applyFill="1">
      <alignment/>
    </xf>
    <xf numFmtId="4" fontId="1" fillId="5" borderId="0" xfId="21" applyNumberFormat="1" applyFont="1" applyFill="1">
      <alignment/>
    </xf>
    <xf numFmtId="0" fontId="7" fillId="5" borderId="4" xfId="21" applyFont="1" applyFill="1" applyBorder="1">
      <alignment/>
    </xf>
    <xf numFmtId="4" fontId="1" fillId="5" borderId="4" xfId="21" applyNumberFormat="1" applyFill="1" applyBorder="1">
      <alignment/>
    </xf>
    <xf numFmtId="0" fontId="7" fillId="6" borderId="0" xfId="21" applyFont="1" applyFill="1" applyBorder="1">
      <alignment/>
    </xf>
    <xf numFmtId="0" fontId="7" fillId="6" borderId="4" xfId="21" applyFont="1" applyFill="1" applyBorder="1" applyAlignment="1">
      <alignment horizontal="center"/>
    </xf>
    <xf numFmtId="49" fontId="7" fillId="6" borderId="4" xfId="21" applyNumberFormat="1" applyFont="1" applyFill="1" applyBorder="1" applyAlignment="1">
      <alignment horizontal="center"/>
    </xf>
    <xf numFmtId="0" fontId="7" fillId="6" borderId="0" xfId="21" applyFont="1" applyFill="1">
      <alignment/>
    </xf>
    <xf numFmtId="4" fontId="1" fillId="6" borderId="0" xfId="21" applyNumberFormat="1" applyFill="1">
      <alignment/>
    </xf>
    <xf numFmtId="4" fontId="1" fillId="6" borderId="0" xfId="21" applyNumberFormat="1" applyFont="1" applyFill="1">
      <alignment/>
    </xf>
    <xf numFmtId="0" fontId="7" fillId="6" borderId="4" xfId="21" applyFont="1" applyFill="1" applyBorder="1">
      <alignment/>
    </xf>
    <xf numFmtId="4" fontId="1" fillId="6" borderId="4" xfId="21" applyNumberFormat="1" applyFill="1" applyBorder="1">
      <alignment/>
    </xf>
    <xf numFmtId="0" fontId="7" fillId="7" borderId="0" xfId="21" applyFont="1" applyFill="1" applyBorder="1">
      <alignment/>
    </xf>
    <xf numFmtId="0" fontId="7" fillId="7" borderId="4" xfId="21" applyFont="1" applyFill="1" applyBorder="1" applyAlignment="1">
      <alignment horizontal="center"/>
    </xf>
    <xf numFmtId="49" fontId="7" fillId="7" borderId="4" xfId="21" applyNumberFormat="1" applyFont="1" applyFill="1" applyBorder="1" applyAlignment="1">
      <alignment horizontal="center"/>
    </xf>
    <xf numFmtId="0" fontId="7" fillId="7" borderId="0" xfId="21" applyFont="1" applyFill="1">
      <alignment/>
    </xf>
    <xf numFmtId="4" fontId="1" fillId="7" borderId="0" xfId="21" applyNumberFormat="1" applyFill="1">
      <alignment/>
    </xf>
    <xf numFmtId="4" fontId="1" fillId="7" borderId="0" xfId="21" applyNumberFormat="1" applyFont="1" applyFill="1">
      <alignment/>
    </xf>
    <xf numFmtId="0" fontId="7" fillId="7" borderId="4" xfId="21" applyFont="1" applyFill="1" applyBorder="1">
      <alignment/>
    </xf>
    <xf numFmtId="4" fontId="1" fillId="7" borderId="4" xfId="21" applyNumberFormat="1" applyFill="1" applyBorder="1">
      <alignment/>
    </xf>
    <xf numFmtId="0" fontId="4" fillId="0" borderId="0" xfId="20" applyFont="1" applyAlignment="1">
      <alignment horizontal="right"/>
    </xf>
    <xf numFmtId="165" fontId="1" fillId="0" borderId="0" xfId="20" applyNumberFormat="1" applyFont="1">
      <alignment/>
    </xf>
    <xf numFmtId="0" fontId="1" fillId="0" borderId="0" xfId="22">
      <alignment/>
    </xf>
    <xf numFmtId="0" fontId="3" fillId="0" borderId="0" xfId="22" applyFont="1">
      <alignment/>
    </xf>
    <xf numFmtId="0" fontId="1" fillId="0" borderId="0" xfId="22" applyFont="1" applyAlignment="1">
      <alignment horizontal="right"/>
    </xf>
    <xf numFmtId="0" fontId="0" fillId="0" borderId="0" xfId="0" applyAlignment="1">
      <alignment horizontal="left"/>
    </xf>
    <xf numFmtId="0" fontId="3" fillId="0" borderId="0" xfId="22" applyFont="1" applyAlignment="1">
      <alignment horizontal="right"/>
    </xf>
    <xf numFmtId="0" fontId="8" fillId="0" borderId="0" xfId="22" applyFont="1" applyBorder="1">
      <alignment/>
    </xf>
    <xf numFmtId="0" fontId="8" fillId="0" borderId="0" xfId="22" applyFont="1" applyBorder="1" applyAlignment="1">
      <alignment horizontal="center"/>
    </xf>
    <xf numFmtId="0" fontId="1" fillId="0" borderId="1" xfId="22" applyFill="1" applyBorder="1">
      <alignment/>
    </xf>
    <xf numFmtId="0" fontId="1" fillId="0" borderId="1" xfId="22" applyBorder="1" applyAlignment="1">
      <alignment horizontal="center"/>
    </xf>
    <xf numFmtId="0" fontId="4" fillId="0" borderId="1" xfId="22" applyFont="1" applyBorder="1">
      <alignment/>
    </xf>
    <xf numFmtId="0" fontId="1" fillId="0" borderId="0" xfId="21" applyFill="1">
      <alignment/>
    </xf>
    <xf numFmtId="9" fontId="1" fillId="0" borderId="0" xfId="21" applyNumberFormat="1" applyFill="1" applyBorder="1">
      <alignment/>
    </xf>
    <xf numFmtId="165" fontId="0" fillId="0" borderId="0" xfId="0" applyNumberFormat="1" applyFill="1"/>
    <xf numFmtId="4" fontId="1" fillId="4" borderId="0" xfId="21" applyNumberFormat="1" applyFont="1" applyFill="1">
      <alignment/>
    </xf>
    <xf numFmtId="4" fontId="1" fillId="5" borderId="0" xfId="21" applyNumberFormat="1" applyFont="1" applyFill="1">
      <alignment/>
    </xf>
    <xf numFmtId="4" fontId="1" fillId="6" borderId="0" xfId="21" applyNumberFormat="1" applyFont="1" applyFill="1">
      <alignment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/>
    <xf numFmtId="4" fontId="9" fillId="0" borderId="0" xfId="0" applyNumberFormat="1" applyFont="1"/>
    <xf numFmtId="0" fontId="4" fillId="0" borderId="0" xfId="0" applyFont="1"/>
    <xf numFmtId="1" fontId="9" fillId="0" borderId="0" xfId="0" applyNumberFormat="1" applyFont="1" applyAlignment="1">
      <alignment horizontal="center"/>
    </xf>
    <xf numFmtId="165" fontId="9" fillId="0" borderId="0" xfId="0" applyNumberFormat="1" applyFont="1"/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3" fillId="0" borderId="0" xfId="0" applyNumberFormat="1" applyFont="1"/>
    <xf numFmtId="4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9" borderId="0" xfId="20" applyNumberFormat="1" applyFont="1" applyFill="1" applyAlignment="1">
      <alignment horizontal="right"/>
    </xf>
    <xf numFmtId="0" fontId="0" fillId="9" borderId="0" xfId="0" applyFill="1" applyAlignment="1">
      <alignment horizontal="left"/>
    </xf>
    <xf numFmtId="1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/>
    <xf numFmtId="4" fontId="3" fillId="0" borderId="0" xfId="0" applyNumberFormat="1" applyFont="1" applyAlignment="1">
      <alignment horizontal="right"/>
    </xf>
    <xf numFmtId="0" fontId="10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3" fontId="4" fillId="0" borderId="3" xfId="0" applyNumberFormat="1" applyFont="1" applyBorder="1"/>
    <xf numFmtId="8" fontId="4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/>
    <xf numFmtId="166" fontId="12" fillId="0" borderId="0" xfId="0" applyNumberFormat="1" applyFont="1" applyBorder="1" applyAlignment="1">
      <alignment horizontal="left"/>
    </xf>
    <xf numFmtId="0" fontId="3" fillId="0" borderId="0" xfId="0" applyFont="1" applyBorder="1"/>
    <xf numFmtId="8" fontId="3" fillId="0" borderId="0" xfId="0" applyNumberFormat="1" applyFont="1" applyBorder="1" applyAlignment="1">
      <alignment horizontal="right"/>
    </xf>
    <xf numFmtId="0" fontId="3" fillId="10" borderId="0" xfId="22" applyFont="1" applyFill="1">
      <alignment/>
    </xf>
    <xf numFmtId="0" fontId="4" fillId="10" borderId="0" xfId="22" applyFont="1" applyFill="1">
      <alignment/>
    </xf>
    <xf numFmtId="0" fontId="3" fillId="11" borderId="0" xfId="20" applyFont="1" applyFill="1">
      <alignment/>
    </xf>
    <xf numFmtId="16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5" fontId="0" fillId="0" borderId="0" xfId="0" applyNumberFormat="1"/>
    <xf numFmtId="4" fontId="1" fillId="0" borderId="0" xfId="0" applyNumberFormat="1" applyFont="1" applyBorder="1" applyAlignment="1">
      <alignment horizontal="left"/>
    </xf>
    <xf numFmtId="0" fontId="1" fillId="0" borderId="0" xfId="22" applyFont="1" applyAlignment="1">
      <alignment horizontal="right"/>
    </xf>
    <xf numFmtId="7" fontId="4" fillId="0" borderId="0" xfId="22" applyNumberFormat="1" applyFont="1">
      <alignment/>
    </xf>
    <xf numFmtId="0" fontId="0" fillId="0" borderId="2" xfId="0" applyBorder="1"/>
    <xf numFmtId="0" fontId="2" fillId="12" borderId="2" xfId="0" applyFont="1" applyFill="1" applyBorder="1"/>
    <xf numFmtId="0" fontId="3" fillId="12" borderId="2" xfId="0" applyFont="1" applyFill="1" applyBorder="1" applyAlignment="1">
      <alignment horizontal="left"/>
    </xf>
    <xf numFmtId="4" fontId="4" fillId="12" borderId="2" xfId="0" applyNumberFormat="1" applyFont="1" applyFill="1" applyBorder="1"/>
    <xf numFmtId="0" fontId="4" fillId="12" borderId="2" xfId="0" applyFont="1" applyFill="1" applyBorder="1"/>
    <xf numFmtId="0" fontId="0" fillId="0" borderId="2" xfId="0" applyBorder="1" applyAlignment="1">
      <alignment horizontal="right"/>
    </xf>
    <xf numFmtId="165" fontId="0" fillId="12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3" fillId="0" borderId="0" xfId="0" applyFont="1"/>
    <xf numFmtId="4" fontId="1" fillId="12" borderId="0" xfId="0" applyNumberFormat="1" applyFont="1" applyFill="1" applyBorder="1" applyAlignment="1">
      <alignment horizontal="left"/>
    </xf>
    <xf numFmtId="0" fontId="0" fillId="12" borderId="0" xfId="0" applyFill="1"/>
    <xf numFmtId="0" fontId="1" fillId="0" borderId="0" xfId="20" applyFont="1" applyAlignment="1">
      <alignment horizontal="right"/>
    </xf>
    <xf numFmtId="0" fontId="3" fillId="13" borderId="0" xfId="20" applyFont="1" applyFill="1">
      <alignment/>
    </xf>
    <xf numFmtId="0" fontId="0" fillId="13" borderId="0" xfId="0" applyFill="1"/>
    <xf numFmtId="0" fontId="3" fillId="14" borderId="0" xfId="20" applyFont="1" applyFill="1">
      <alignment/>
    </xf>
    <xf numFmtId="0" fontId="0" fillId="14" borderId="0" xfId="0" applyFill="1"/>
    <xf numFmtId="0" fontId="0" fillId="11" borderId="0" xfId="0" applyFill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7" xfId="0" applyNumberForma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" xfId="20" applyFill="1" applyBorder="1" applyAlignment="1">
      <alignment horizontal="center"/>
    </xf>
    <xf numFmtId="2" fontId="1" fillId="0" borderId="0" xfId="0" applyNumberFormat="1" applyFont="1"/>
    <xf numFmtId="0" fontId="1" fillId="0" borderId="1" xfId="22" applyFont="1" applyFill="1" applyBorder="1">
      <alignment/>
    </xf>
    <xf numFmtId="1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Normal_Sheet11" xfId="21"/>
    <cellStyle name="Normal_Shee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workbookViewId="0" topLeftCell="A1">
      <selection activeCell="B14" sqref="B14"/>
    </sheetView>
  </sheetViews>
  <sheetFormatPr defaultColWidth="9.140625" defaultRowHeight="15"/>
  <cols>
    <col min="1" max="1" width="21.140625" style="0" customWidth="1"/>
    <col min="2" max="2" width="54.8515625" style="0" customWidth="1"/>
    <col min="3" max="3" width="44.00390625" style="0" customWidth="1"/>
  </cols>
  <sheetData>
    <row r="1" s="165" customFormat="1" ht="21">
      <c r="A1" s="165" t="s">
        <v>138</v>
      </c>
    </row>
    <row r="2" spans="1:3" ht="15">
      <c r="A2" s="167" t="s">
        <v>99</v>
      </c>
      <c r="B2" s="167"/>
      <c r="C2" s="167"/>
    </row>
    <row r="3" ht="15">
      <c r="A3" t="s">
        <v>117</v>
      </c>
    </row>
    <row r="5" spans="2:3" ht="15">
      <c r="B5" t="s">
        <v>101</v>
      </c>
      <c r="C5" t="s">
        <v>102</v>
      </c>
    </row>
    <row r="6" spans="1:3" ht="18">
      <c r="A6" s="153" t="s">
        <v>100</v>
      </c>
      <c r="B6" s="154" t="s">
        <v>126</v>
      </c>
      <c r="C6" s="153" t="s">
        <v>107</v>
      </c>
    </row>
    <row r="7" spans="1:3" ht="15.75">
      <c r="A7" s="153" t="s">
        <v>103</v>
      </c>
      <c r="B7" s="155" t="s">
        <v>162</v>
      </c>
      <c r="C7" s="153" t="s">
        <v>119</v>
      </c>
    </row>
    <row r="8" spans="1:3" ht="15.75">
      <c r="A8" s="153" t="s">
        <v>104</v>
      </c>
      <c r="B8" s="156" t="s">
        <v>127</v>
      </c>
      <c r="C8" s="153" t="s">
        <v>105</v>
      </c>
    </row>
    <row r="9" spans="1:3" ht="15.75">
      <c r="A9" s="153" t="s">
        <v>113</v>
      </c>
      <c r="B9" s="157" t="s">
        <v>128</v>
      </c>
      <c r="C9" s="153" t="s">
        <v>114</v>
      </c>
    </row>
    <row r="10" spans="1:3" ht="15.75">
      <c r="A10" s="153" t="s">
        <v>115</v>
      </c>
      <c r="B10" s="157" t="s">
        <v>129</v>
      </c>
      <c r="C10" s="153" t="s">
        <v>116</v>
      </c>
    </row>
    <row r="11" spans="1:3" ht="15">
      <c r="A11" s="162"/>
      <c r="B11" s="164"/>
      <c r="C11" s="163"/>
    </row>
    <row r="12" spans="1:3" ht="15">
      <c r="A12" s="162" t="s">
        <v>109</v>
      </c>
      <c r="B12" s="164"/>
      <c r="C12" s="163"/>
    </row>
    <row r="13" spans="1:3" ht="15">
      <c r="A13" s="158" t="s">
        <v>110</v>
      </c>
      <c r="B13" s="159">
        <v>5</v>
      </c>
      <c r="C13" s="160">
        <v>5</v>
      </c>
    </row>
    <row r="14" spans="1:3" ht="15">
      <c r="A14" s="158" t="s">
        <v>134</v>
      </c>
      <c r="B14" s="159">
        <v>10</v>
      </c>
      <c r="C14" s="160">
        <v>10</v>
      </c>
    </row>
    <row r="15" spans="1:3" ht="15">
      <c r="A15" s="158" t="s">
        <v>111</v>
      </c>
      <c r="B15" s="159">
        <v>15</v>
      </c>
      <c r="C15" s="160">
        <v>25</v>
      </c>
    </row>
    <row r="16" spans="1:3" ht="15">
      <c r="A16" s="158" t="s">
        <v>130</v>
      </c>
      <c r="B16" s="159">
        <v>10</v>
      </c>
      <c r="C16" s="160">
        <v>15</v>
      </c>
    </row>
    <row r="17" spans="1:3" ht="15">
      <c r="A17" s="158" t="s">
        <v>112</v>
      </c>
      <c r="B17" s="159">
        <v>10</v>
      </c>
      <c r="C17" s="160">
        <v>15</v>
      </c>
    </row>
    <row r="18" spans="1:3" ht="15">
      <c r="A18" s="174"/>
      <c r="B18" s="177"/>
      <c r="C18" s="175"/>
    </row>
    <row r="19" spans="1:3" ht="15">
      <c r="A19" s="176" t="s">
        <v>124</v>
      </c>
      <c r="B19" s="177"/>
      <c r="C19" s="175"/>
    </row>
    <row r="20" spans="1:3" ht="15">
      <c r="A20" s="174" t="s">
        <v>139</v>
      </c>
      <c r="B20" s="159"/>
      <c r="C20" s="175">
        <v>125</v>
      </c>
    </row>
    <row r="21" spans="1:3" ht="15">
      <c r="A21" s="158" t="s">
        <v>111</v>
      </c>
      <c r="B21" s="159"/>
      <c r="C21" s="175">
        <v>125</v>
      </c>
    </row>
    <row r="22" spans="1:3" ht="15">
      <c r="A22" s="158" t="s">
        <v>135</v>
      </c>
      <c r="B22" s="159"/>
      <c r="C22" s="175">
        <v>25</v>
      </c>
    </row>
    <row r="23" spans="1:3" ht="15">
      <c r="A23" s="158" t="s">
        <v>112</v>
      </c>
      <c r="B23" s="159"/>
      <c r="C23" s="175">
        <v>25</v>
      </c>
    </row>
    <row r="24" spans="1:3" ht="15">
      <c r="A24" s="162"/>
      <c r="B24" s="164"/>
      <c r="C24" s="163"/>
    </row>
    <row r="25" spans="1:3" ht="15">
      <c r="A25" s="161" t="s">
        <v>85</v>
      </c>
      <c r="B25" s="159">
        <v>0</v>
      </c>
      <c r="C25" s="160">
        <v>10</v>
      </c>
    </row>
    <row r="26" spans="1:3" ht="15">
      <c r="A26" s="161" t="s">
        <v>86</v>
      </c>
      <c r="B26" s="159">
        <v>0</v>
      </c>
      <c r="C26" s="160">
        <v>30</v>
      </c>
    </row>
    <row r="27" spans="1:3" ht="15">
      <c r="A27" s="161" t="s">
        <v>87</v>
      </c>
      <c r="B27" s="159">
        <v>5</v>
      </c>
      <c r="C27" s="160">
        <v>5</v>
      </c>
    </row>
    <row r="30" spans="1:4" ht="15">
      <c r="A30" s="166" t="s">
        <v>118</v>
      </c>
      <c r="B30" s="167"/>
      <c r="C30" s="167"/>
      <c r="D30" s="167"/>
    </row>
    <row r="31" spans="1:4" ht="15">
      <c r="A31" s="166"/>
      <c r="B31" s="167"/>
      <c r="C31" s="167"/>
      <c r="D31" s="167"/>
    </row>
    <row r="32" ht="15">
      <c r="A32" t="s">
        <v>122</v>
      </c>
    </row>
    <row r="33" ht="15">
      <c r="A33" t="s">
        <v>123</v>
      </c>
    </row>
    <row r="35" ht="15">
      <c r="A35" t="s">
        <v>125</v>
      </c>
    </row>
    <row r="37" ht="15">
      <c r="A37" t="s">
        <v>120</v>
      </c>
    </row>
    <row r="38" ht="15">
      <c r="A38" t="s">
        <v>121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 topLeftCell="A1">
      <pane ySplit="4" topLeftCell="A5" activePane="bottomLeft" state="frozen"/>
      <selection pane="bottomLeft" activeCell="E7" sqref="E7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22.7109375" style="0" customWidth="1"/>
    <col min="4" max="4" width="20.57421875" style="0" customWidth="1"/>
    <col min="5" max="5" width="18.140625" style="0" customWidth="1"/>
    <col min="6" max="6" width="12.57421875" style="0" customWidth="1"/>
  </cols>
  <sheetData>
    <row r="1" spans="2:9" ht="18">
      <c r="B1" s="1" t="str">
        <f>'Set Up'!B6</f>
        <v>D Bar D Ranch</v>
      </c>
      <c r="F1" s="4" t="str">
        <f>'Set Up'!B7</f>
        <v>Saturday August 29, 2020</v>
      </c>
      <c r="G1" s="3"/>
      <c r="H1" s="3"/>
      <c r="I1" s="4"/>
    </row>
    <row r="2" spans="1:4" ht="15.75">
      <c r="A2" s="83"/>
      <c r="B2" s="144" t="s">
        <v>52</v>
      </c>
      <c r="C2" s="145"/>
      <c r="D2" s="84" t="s">
        <v>53</v>
      </c>
    </row>
    <row r="3" spans="1:6" ht="15.75">
      <c r="A3" s="83"/>
      <c r="B3" s="85" t="s">
        <v>54</v>
      </c>
      <c r="C3" s="127">
        <v>2</v>
      </c>
      <c r="D3" s="151" t="s">
        <v>108</v>
      </c>
      <c r="E3" s="152">
        <f>'Set Up'!B13</f>
        <v>5</v>
      </c>
      <c r="F3" s="87" t="s">
        <v>55</v>
      </c>
    </row>
    <row r="4" spans="1:6" ht="15">
      <c r="A4" s="83"/>
      <c r="B4" s="88" t="s">
        <v>3</v>
      </c>
      <c r="C4" s="88" t="s">
        <v>4</v>
      </c>
      <c r="D4" s="88" t="s">
        <v>5</v>
      </c>
      <c r="E4" s="89" t="s">
        <v>6</v>
      </c>
      <c r="F4" s="89" t="s">
        <v>7</v>
      </c>
    </row>
    <row r="5" spans="1:6" ht="15.75">
      <c r="A5" s="83">
        <v>1</v>
      </c>
      <c r="B5" s="181" t="s">
        <v>187</v>
      </c>
      <c r="C5" s="181" t="s">
        <v>184</v>
      </c>
      <c r="D5" s="181" t="s">
        <v>188</v>
      </c>
      <c r="E5" s="91">
        <v>52.772</v>
      </c>
      <c r="F5" s="92"/>
    </row>
    <row r="6" spans="1:6" ht="15.75">
      <c r="A6" s="83">
        <v>2</v>
      </c>
      <c r="B6" s="181" t="s">
        <v>189</v>
      </c>
      <c r="C6" s="181" t="s">
        <v>190</v>
      </c>
      <c r="D6" s="181" t="s">
        <v>191</v>
      </c>
      <c r="E6" s="91">
        <v>37.357</v>
      </c>
      <c r="F6" s="92"/>
    </row>
    <row r="7" spans="1:6" ht="15.75">
      <c r="A7" s="83">
        <v>3</v>
      </c>
      <c r="B7" s="90"/>
      <c r="C7" s="90"/>
      <c r="D7" s="90"/>
      <c r="E7" s="91"/>
      <c r="F7" s="92"/>
    </row>
    <row r="8" spans="1:6" ht="15.75">
      <c r="A8" s="83">
        <v>4</v>
      </c>
      <c r="B8" s="90"/>
      <c r="C8" s="90"/>
      <c r="D8" s="90"/>
      <c r="E8" s="91"/>
      <c r="F8" s="92"/>
    </row>
    <row r="9" spans="1:6" ht="15.75">
      <c r="A9" s="83">
        <v>5</v>
      </c>
      <c r="B9" s="92"/>
      <c r="C9" s="92"/>
      <c r="D9" s="92"/>
      <c r="E9" s="92"/>
      <c r="F9" s="92"/>
    </row>
    <row r="10" spans="1:6" ht="15.75">
      <c r="A10" s="83">
        <v>6</v>
      </c>
      <c r="B10" s="92"/>
      <c r="C10" s="92"/>
      <c r="D10" s="92"/>
      <c r="E10" s="92"/>
      <c r="F10" s="92"/>
    </row>
    <row r="11" spans="1:6" ht="15.75">
      <c r="A11" s="83">
        <v>7</v>
      </c>
      <c r="B11" s="92"/>
      <c r="C11" s="92"/>
      <c r="D11" s="92"/>
      <c r="E11" s="92"/>
      <c r="F11" s="92"/>
    </row>
    <row r="12" spans="1:6" ht="15.75">
      <c r="A12" s="83">
        <v>8</v>
      </c>
      <c r="B12" s="92"/>
      <c r="C12" s="92"/>
      <c r="D12" s="92"/>
      <c r="E12" s="92"/>
      <c r="F12" s="92"/>
    </row>
    <row r="13" spans="1:6" ht="15.75">
      <c r="A13" s="83">
        <v>9</v>
      </c>
      <c r="B13" s="92"/>
      <c r="C13" s="92"/>
      <c r="D13" s="92"/>
      <c r="E13" s="92"/>
      <c r="F13" s="92"/>
    </row>
    <row r="14" spans="1:6" ht="15.75">
      <c r="A14" s="83">
        <v>10</v>
      </c>
      <c r="B14" s="92"/>
      <c r="C14" s="92"/>
      <c r="D14" s="92"/>
      <c r="E14" s="92"/>
      <c r="F14" s="92"/>
    </row>
    <row r="15" spans="1:6" ht="15.75">
      <c r="A15" s="83">
        <v>11</v>
      </c>
      <c r="B15" s="92"/>
      <c r="C15" s="92"/>
      <c r="D15" s="92"/>
      <c r="E15" s="92"/>
      <c r="F15" s="92"/>
    </row>
    <row r="16" spans="1:6" ht="15.75">
      <c r="A16" s="83">
        <v>12</v>
      </c>
      <c r="B16" s="92"/>
      <c r="C16" s="92"/>
      <c r="D16" s="92"/>
      <c r="E16" s="92"/>
      <c r="F16" s="92"/>
    </row>
    <row r="17" spans="1:6" ht="15.75">
      <c r="A17" s="83">
        <v>13</v>
      </c>
      <c r="B17" s="92"/>
      <c r="C17" s="92"/>
      <c r="D17" s="92"/>
      <c r="E17" s="92"/>
      <c r="F17" s="92"/>
    </row>
    <row r="18" spans="1:6" ht="15.75">
      <c r="A18" s="83">
        <v>14</v>
      </c>
      <c r="B18" s="92"/>
      <c r="C18" s="92"/>
      <c r="D18" s="92"/>
      <c r="E18" s="92"/>
      <c r="F18" s="92"/>
    </row>
    <row r="19" spans="1:6" ht="15.75">
      <c r="A19" s="83">
        <v>15</v>
      </c>
      <c r="B19" s="92"/>
      <c r="C19" s="92"/>
      <c r="D19" s="92"/>
      <c r="E19" s="92"/>
      <c r="F19" s="92"/>
    </row>
    <row r="20" spans="1:6" ht="15.75">
      <c r="A20" s="83">
        <v>16</v>
      </c>
      <c r="B20" s="92"/>
      <c r="C20" s="92"/>
      <c r="D20" s="92"/>
      <c r="E20" s="92"/>
      <c r="F20" s="92"/>
    </row>
    <row r="21" spans="1:6" ht="15.75">
      <c r="A21" s="83">
        <v>17</v>
      </c>
      <c r="B21" s="92"/>
      <c r="C21" s="92"/>
      <c r="D21" s="92"/>
      <c r="E21" s="92"/>
      <c r="F21" s="92"/>
    </row>
    <row r="22" spans="1:6" ht="15.75">
      <c r="A22" s="83">
        <v>18</v>
      </c>
      <c r="B22" s="92"/>
      <c r="C22" s="92"/>
      <c r="D22" s="92"/>
      <c r="E22" s="92"/>
      <c r="F22" s="92"/>
    </row>
    <row r="23" spans="1:6" ht="15.75">
      <c r="A23" s="83">
        <v>19</v>
      </c>
      <c r="B23" s="92"/>
      <c r="C23" s="92"/>
      <c r="D23" s="92"/>
      <c r="E23" s="92"/>
      <c r="F23" s="92"/>
    </row>
    <row r="24" spans="1:6" ht="15.75">
      <c r="A24" s="83">
        <v>20</v>
      </c>
      <c r="B24" s="92"/>
      <c r="C24" s="92"/>
      <c r="D24" s="92"/>
      <c r="E24" s="92"/>
      <c r="F24" s="92"/>
    </row>
    <row r="25" spans="1:6" ht="15.75">
      <c r="A25" s="83">
        <v>21</v>
      </c>
      <c r="B25" s="92"/>
      <c r="C25" s="92"/>
      <c r="D25" s="92"/>
      <c r="E25" s="92"/>
      <c r="F25" s="92"/>
    </row>
    <row r="26" spans="1:6" ht="15.75">
      <c r="A26" s="83">
        <v>22</v>
      </c>
      <c r="B26" s="92"/>
      <c r="C26" s="92"/>
      <c r="D26" s="92"/>
      <c r="E26" s="92"/>
      <c r="F26" s="92"/>
    </row>
    <row r="27" spans="1:6" ht="15.75">
      <c r="A27" s="83">
        <v>23</v>
      </c>
      <c r="B27" s="92"/>
      <c r="C27" s="92"/>
      <c r="D27" s="92"/>
      <c r="E27" s="92"/>
      <c r="F27" s="92"/>
    </row>
    <row r="28" spans="1:6" ht="15.75">
      <c r="A28" s="83">
        <v>24</v>
      </c>
      <c r="B28" s="92"/>
      <c r="C28" s="92"/>
      <c r="D28" s="92"/>
      <c r="E28" s="92"/>
      <c r="F28" s="92"/>
    </row>
    <row r="29" spans="1:6" ht="15.75">
      <c r="A29" s="83">
        <v>25</v>
      </c>
      <c r="B29" s="92"/>
      <c r="C29" s="92"/>
      <c r="D29" s="92"/>
      <c r="E29" s="92"/>
      <c r="F29" s="92"/>
    </row>
    <row r="30" spans="1:6" ht="15.75">
      <c r="A30" s="83">
        <v>26</v>
      </c>
      <c r="B30" s="92"/>
      <c r="C30" s="92"/>
      <c r="D30" s="92"/>
      <c r="E30" s="92"/>
      <c r="F30" s="92"/>
    </row>
    <row r="31" spans="1:6" ht="15.75">
      <c r="A31" s="83">
        <v>27</v>
      </c>
      <c r="B31" s="92"/>
      <c r="C31" s="92"/>
      <c r="D31" s="92"/>
      <c r="E31" s="92"/>
      <c r="F31" s="92"/>
    </row>
    <row r="32" spans="1:6" ht="15.75">
      <c r="A32" s="83">
        <v>28</v>
      </c>
      <c r="B32" s="92"/>
      <c r="C32" s="92"/>
      <c r="D32" s="92"/>
      <c r="E32" s="92"/>
      <c r="F32" s="92"/>
    </row>
    <row r="33" spans="1:6" ht="15.75">
      <c r="A33" s="83">
        <v>29</v>
      </c>
      <c r="B33" s="92"/>
      <c r="C33" s="92"/>
      <c r="D33" s="92"/>
      <c r="E33" s="92"/>
      <c r="F33" s="92"/>
    </row>
    <row r="34" spans="1:6" ht="15.75">
      <c r="A34" s="83">
        <v>30</v>
      </c>
      <c r="B34" s="92"/>
      <c r="C34" s="92"/>
      <c r="D34" s="92"/>
      <c r="E34" s="92"/>
      <c r="F34" s="92"/>
    </row>
    <row r="35" spans="1:6" ht="15.75">
      <c r="A35" s="83">
        <v>31</v>
      </c>
      <c r="B35" s="92"/>
      <c r="C35" s="92"/>
      <c r="D35" s="92"/>
      <c r="E35" s="92"/>
      <c r="F35" s="92"/>
    </row>
  </sheetData>
  <printOptions/>
  <pageMargins left="0.2" right="0.2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DD59-9583-4160-B150-4375B08409E0}">
  <dimension ref="A1:X114"/>
  <sheetViews>
    <sheetView workbookViewId="0" topLeftCell="A1">
      <pane ySplit="4" topLeftCell="A5" activePane="bottomLeft" state="frozen"/>
      <selection pane="bottomLeft" activeCell="D26" sqref="D26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1.140625" style="0" customWidth="1"/>
    <col min="6" max="6" width="9.140625" style="0" customWidth="1"/>
    <col min="8" max="8" width="6.42187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3:24" ht="18">
      <c r="C1" s="1" t="str">
        <f>'Set Up'!B6</f>
        <v>D Bar D Ranch</v>
      </c>
      <c r="F1" s="2"/>
      <c r="G1" s="3"/>
      <c r="H1" s="3"/>
      <c r="I1" s="4" t="str">
        <f>'Set Up'!B7</f>
        <v>Saturday August 29, 2020</v>
      </c>
      <c r="J1" s="5"/>
      <c r="K1" s="5"/>
      <c r="N1" s="29" t="s">
        <v>24</v>
      </c>
      <c r="U1" s="29" t="s">
        <v>25</v>
      </c>
      <c r="V1" s="30"/>
      <c r="W1" s="29" t="s">
        <v>26</v>
      </c>
      <c r="X1" s="30"/>
    </row>
    <row r="2" spans="1:23" ht="15.75">
      <c r="A2" s="6"/>
      <c r="C2" s="169" t="s">
        <v>132</v>
      </c>
      <c r="D2" s="170"/>
      <c r="E2" s="168" t="s">
        <v>140</v>
      </c>
      <c r="F2" s="82">
        <f>'Set Up'!B15-5</f>
        <v>10</v>
      </c>
      <c r="H2" s="7"/>
      <c r="I2" s="81" t="s">
        <v>23</v>
      </c>
      <c r="J2" s="8"/>
      <c r="K2" s="8"/>
      <c r="L2" s="6"/>
      <c r="M2" s="6"/>
      <c r="N2" s="29" t="s">
        <v>27</v>
      </c>
      <c r="R2" s="31">
        <f>D3</f>
        <v>3</v>
      </c>
      <c r="U2" s="32" t="s">
        <v>28</v>
      </c>
      <c r="V2" s="33">
        <v>0.35</v>
      </c>
      <c r="W2" s="34">
        <f>R6*0.35</f>
        <v>7.35</v>
      </c>
    </row>
    <row r="3" spans="1:23" ht="15.75">
      <c r="A3" s="6"/>
      <c r="C3" s="9" t="s">
        <v>54</v>
      </c>
      <c r="D3" s="127">
        <v>3</v>
      </c>
      <c r="E3" s="9" t="s">
        <v>1</v>
      </c>
      <c r="F3" s="126">
        <f>'Set Up'!B20</f>
        <v>0</v>
      </c>
      <c r="G3" s="7"/>
      <c r="H3" s="7"/>
      <c r="I3" s="10"/>
      <c r="J3" s="8"/>
      <c r="K3" s="8"/>
      <c r="L3" s="6"/>
      <c r="M3" s="6"/>
      <c r="N3" s="29" t="s">
        <v>29</v>
      </c>
      <c r="R3" s="35">
        <f>F2</f>
        <v>10</v>
      </c>
      <c r="U3" s="36" t="s">
        <v>30</v>
      </c>
      <c r="V3" s="37">
        <v>0.3</v>
      </c>
      <c r="W3" s="38">
        <f>R6*0.3</f>
        <v>6.3</v>
      </c>
    </row>
    <row r="4" spans="1:23" ht="15">
      <c r="A4" s="6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2" t="s">
        <v>7</v>
      </c>
      <c r="H4" s="12" t="s">
        <v>8</v>
      </c>
      <c r="I4" s="14" t="s">
        <v>9</v>
      </c>
      <c r="J4" s="15" t="s">
        <v>10</v>
      </c>
      <c r="K4" s="15"/>
      <c r="L4" s="16"/>
      <c r="M4" s="6"/>
      <c r="N4" s="29" t="s">
        <v>144</v>
      </c>
      <c r="R4" s="39">
        <f>(R2*R3)*0.7</f>
        <v>21</v>
      </c>
      <c r="U4" s="40" t="s">
        <v>31</v>
      </c>
      <c r="V4" s="41">
        <v>0.2</v>
      </c>
      <c r="W4" s="42">
        <f>R6*0.2</f>
        <v>4.2</v>
      </c>
    </row>
    <row r="5" spans="1:23" ht="15">
      <c r="A5" s="17">
        <v>1</v>
      </c>
      <c r="B5" s="18">
        <v>1</v>
      </c>
      <c r="C5" s="19" t="s">
        <v>199</v>
      </c>
      <c r="D5" s="19" t="s">
        <v>164</v>
      </c>
      <c r="E5" s="19" t="s">
        <v>200</v>
      </c>
      <c r="F5" s="20">
        <v>21.673</v>
      </c>
      <c r="G5" s="18">
        <v>1</v>
      </c>
      <c r="H5" s="18" t="s">
        <v>218</v>
      </c>
      <c r="I5" s="21"/>
      <c r="J5" s="22" t="s">
        <v>11</v>
      </c>
      <c r="K5" s="23">
        <f>F5</f>
        <v>21.673</v>
      </c>
      <c r="L5" s="24" t="s">
        <v>12</v>
      </c>
      <c r="N5" s="29" t="s">
        <v>32</v>
      </c>
      <c r="R5" s="35">
        <f>F3</f>
        <v>0</v>
      </c>
      <c r="U5" s="43" t="s">
        <v>33</v>
      </c>
      <c r="V5" s="44">
        <v>0.15</v>
      </c>
      <c r="W5" s="45">
        <f>R6*0.15</f>
        <v>3.15</v>
      </c>
    </row>
    <row r="6" spans="1:23" ht="15">
      <c r="A6" s="17">
        <v>2</v>
      </c>
      <c r="B6" s="18">
        <v>2</v>
      </c>
      <c r="C6" s="19" t="s">
        <v>208</v>
      </c>
      <c r="D6" s="19" t="s">
        <v>209</v>
      </c>
      <c r="E6" s="27" t="s">
        <v>216</v>
      </c>
      <c r="F6" s="20">
        <v>25.341</v>
      </c>
      <c r="G6" s="18">
        <v>1</v>
      </c>
      <c r="H6" s="18" t="s">
        <v>219</v>
      </c>
      <c r="I6" s="21"/>
      <c r="J6" s="22" t="s">
        <v>13</v>
      </c>
      <c r="K6" s="26">
        <f>K5+0.5</f>
        <v>22.173</v>
      </c>
      <c r="L6" s="24" t="s">
        <v>14</v>
      </c>
      <c r="M6" s="25"/>
      <c r="N6" s="29" t="s">
        <v>34</v>
      </c>
      <c r="R6" s="46">
        <f>SUM(R4:R5)</f>
        <v>21</v>
      </c>
      <c r="V6" s="47">
        <f>SUM(V2:V5)</f>
        <v>0.9999999999999999</v>
      </c>
      <c r="W6" s="48">
        <f>SUM(W2:W5)</f>
        <v>20.999999999999996</v>
      </c>
    </row>
    <row r="7" spans="1:18" ht="15">
      <c r="A7" s="17">
        <v>3</v>
      </c>
      <c r="B7" s="18">
        <v>3</v>
      </c>
      <c r="C7" s="19" t="s">
        <v>195</v>
      </c>
      <c r="D7" s="19" t="s">
        <v>196</v>
      </c>
      <c r="E7" s="19" t="s">
        <v>197</v>
      </c>
      <c r="F7" s="20" t="s">
        <v>217</v>
      </c>
      <c r="G7" s="18"/>
      <c r="H7" s="18"/>
      <c r="I7" s="21"/>
      <c r="J7" s="22" t="s">
        <v>15</v>
      </c>
      <c r="K7" s="26">
        <f>K5+1</f>
        <v>22.673</v>
      </c>
      <c r="L7" s="24" t="s">
        <v>16</v>
      </c>
      <c r="M7" s="25"/>
      <c r="R7">
        <v>0</v>
      </c>
    </row>
    <row r="8" spans="1:22" ht="15">
      <c r="A8" s="17">
        <v>4</v>
      </c>
      <c r="B8" s="18"/>
      <c r="C8" s="19"/>
      <c r="D8" s="19"/>
      <c r="E8" s="19"/>
      <c r="F8" s="20"/>
      <c r="G8" s="18"/>
      <c r="H8" s="18"/>
      <c r="I8" s="21"/>
      <c r="J8" s="22" t="s">
        <v>17</v>
      </c>
      <c r="K8" s="26">
        <f>K5+2</f>
        <v>23.673</v>
      </c>
      <c r="L8" s="24" t="s">
        <v>18</v>
      </c>
      <c r="M8" s="25"/>
      <c r="N8" s="49" t="s">
        <v>35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5</v>
      </c>
      <c r="B9" s="18"/>
      <c r="C9" s="19"/>
      <c r="D9" s="19"/>
      <c r="E9" s="19"/>
      <c r="F9" s="20"/>
      <c r="G9" s="18"/>
      <c r="H9" s="18"/>
      <c r="I9" s="21"/>
      <c r="J9" s="28"/>
      <c r="K9" s="28"/>
      <c r="L9" s="6"/>
      <c r="M9" s="6"/>
      <c r="N9" s="50" t="s">
        <v>36</v>
      </c>
      <c r="O9" s="51" t="s">
        <v>37</v>
      </c>
      <c r="P9" s="51" t="s">
        <v>38</v>
      </c>
      <c r="Q9" s="51" t="s">
        <v>39</v>
      </c>
      <c r="R9" s="51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</row>
    <row r="10" spans="1:22" ht="15">
      <c r="A10" s="17">
        <v>6</v>
      </c>
      <c r="B10" s="18"/>
      <c r="C10" s="19"/>
      <c r="D10" s="19"/>
      <c r="E10" s="19"/>
      <c r="F10" s="20"/>
      <c r="G10" s="18"/>
      <c r="H10" s="18"/>
      <c r="I10" s="21"/>
      <c r="J10" s="28"/>
      <c r="K10" s="28"/>
      <c r="L10" s="6"/>
      <c r="M10" s="6"/>
      <c r="N10" s="49" t="s">
        <v>40</v>
      </c>
      <c r="O10" s="52">
        <f>W2</f>
        <v>7.35</v>
      </c>
      <c r="P10" s="53">
        <f>W2*0.6</f>
        <v>4.409999999999999</v>
      </c>
      <c r="Q10" s="52">
        <f>W2*0.5</f>
        <v>3.675</v>
      </c>
      <c r="R10" s="52">
        <f>W2*0.4</f>
        <v>2.94</v>
      </c>
      <c r="S10" s="52">
        <f>W2*0.3</f>
        <v>2.2049999999999996</v>
      </c>
      <c r="T10" s="52">
        <f>W2*0.28</f>
        <v>2.0580000000000003</v>
      </c>
      <c r="U10" s="52">
        <f>W2*0.27</f>
        <v>1.9845</v>
      </c>
      <c r="V10" s="52">
        <f>W2*0.24</f>
        <v>1.7639999999999998</v>
      </c>
    </row>
    <row r="11" spans="1:22" ht="15">
      <c r="A11" s="17">
        <v>7</v>
      </c>
      <c r="B11" s="18"/>
      <c r="C11" s="19"/>
      <c r="D11" s="19"/>
      <c r="E11" s="19"/>
      <c r="F11" s="20"/>
      <c r="G11" s="18"/>
      <c r="H11" s="18"/>
      <c r="I11" s="21"/>
      <c r="J11" s="28" t="s">
        <v>19</v>
      </c>
      <c r="K11" s="28"/>
      <c r="M11" s="6"/>
      <c r="N11" s="49" t="s">
        <v>41</v>
      </c>
      <c r="O11" s="52"/>
      <c r="P11" s="52">
        <f>W2*0.4</f>
        <v>2.94</v>
      </c>
      <c r="Q11" s="52">
        <f>W2*0.3</f>
        <v>2.2049999999999996</v>
      </c>
      <c r="R11" s="52">
        <f>W2*0.3</f>
        <v>2.2049999999999996</v>
      </c>
      <c r="S11" s="52">
        <f>W2*0.25</f>
        <v>1.8375</v>
      </c>
      <c r="T11" s="52">
        <f>W2*0.22</f>
        <v>1.617</v>
      </c>
      <c r="U11" s="52">
        <f>W2*0.2</f>
        <v>1.47</v>
      </c>
      <c r="V11" s="52">
        <f>W2*0.18</f>
        <v>1.323</v>
      </c>
    </row>
    <row r="12" spans="1:22" ht="15">
      <c r="A12" s="17">
        <v>8</v>
      </c>
      <c r="B12" s="18"/>
      <c r="C12" s="19"/>
      <c r="D12" s="19"/>
      <c r="E12" s="19"/>
      <c r="F12" s="20"/>
      <c r="G12" s="18"/>
      <c r="H12" s="18"/>
      <c r="I12" s="21"/>
      <c r="J12" s="28" t="s">
        <v>20</v>
      </c>
      <c r="K12" s="28"/>
      <c r="M12" s="6"/>
      <c r="N12" s="49" t="s">
        <v>42</v>
      </c>
      <c r="O12" s="52"/>
      <c r="P12" s="52"/>
      <c r="Q12" s="52">
        <f>W2*0.2</f>
        <v>1.47</v>
      </c>
      <c r="R12" s="52">
        <f>W2*0.2</f>
        <v>1.47</v>
      </c>
      <c r="S12" s="52">
        <f>W2*0.2</f>
        <v>1.47</v>
      </c>
      <c r="T12" s="52">
        <f>W2*0.18</f>
        <v>1.323</v>
      </c>
      <c r="U12" s="52">
        <f>W2*0.16</f>
        <v>1.176</v>
      </c>
      <c r="V12" s="52">
        <f>W2*0.15</f>
        <v>1.1024999999999998</v>
      </c>
    </row>
    <row r="13" spans="1:22" ht="15">
      <c r="A13" s="17">
        <v>9</v>
      </c>
      <c r="B13" s="18"/>
      <c r="C13" s="19"/>
      <c r="D13" s="19"/>
      <c r="E13" s="19"/>
      <c r="F13" s="20"/>
      <c r="G13" s="18"/>
      <c r="H13" s="18"/>
      <c r="I13" s="21"/>
      <c r="J13" s="28" t="s">
        <v>21</v>
      </c>
      <c r="K13" s="28"/>
      <c r="M13" s="6"/>
      <c r="N13" s="49" t="s">
        <v>43</v>
      </c>
      <c r="O13" s="52"/>
      <c r="P13" s="52"/>
      <c r="Q13" s="52"/>
      <c r="R13" s="52">
        <f>W2*0.1</f>
        <v>0.735</v>
      </c>
      <c r="S13" s="52">
        <f>W2*0.15</f>
        <v>1.1024999999999998</v>
      </c>
      <c r="T13" s="52">
        <f>W2*0.14</f>
        <v>1.0290000000000001</v>
      </c>
      <c r="U13" s="52">
        <f>W2*0.12</f>
        <v>0.8819999999999999</v>
      </c>
      <c r="V13" s="52">
        <f>W2*0.12</f>
        <v>0.8819999999999999</v>
      </c>
    </row>
    <row r="14" spans="1:22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22</v>
      </c>
      <c r="K14" s="28"/>
      <c r="M14" s="6"/>
      <c r="N14" s="49" t="s">
        <v>44</v>
      </c>
      <c r="O14" s="52"/>
      <c r="P14" s="52"/>
      <c r="Q14" s="52"/>
      <c r="R14" s="52"/>
      <c r="S14" s="52">
        <f>W2*0.1</f>
        <v>0.735</v>
      </c>
      <c r="T14" s="52">
        <f>W2*0.1</f>
        <v>0.735</v>
      </c>
      <c r="U14" s="52">
        <f>W2*0.1</f>
        <v>0.735</v>
      </c>
      <c r="V14" s="52">
        <f>W2*0.1</f>
        <v>0.735</v>
      </c>
    </row>
    <row r="15" spans="1:22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6"/>
      <c r="N15" s="49" t="s">
        <v>45</v>
      </c>
      <c r="O15" s="52"/>
      <c r="P15" s="52"/>
      <c r="Q15" s="52"/>
      <c r="R15" s="52"/>
      <c r="S15" s="52"/>
      <c r="T15" s="52">
        <f>W2*0.08</f>
        <v>0.588</v>
      </c>
      <c r="U15" s="52">
        <f>W2*0.08</f>
        <v>0.588</v>
      </c>
      <c r="V15" s="52">
        <f>W2*0.08</f>
        <v>0.588</v>
      </c>
    </row>
    <row r="16" spans="1:22" ht="15">
      <c r="A16" s="17">
        <v>12</v>
      </c>
      <c r="B16" s="18"/>
      <c r="C16" s="19"/>
      <c r="D16" s="19"/>
      <c r="E16" s="19"/>
      <c r="F16" s="19"/>
      <c r="G16" s="179"/>
      <c r="H16" s="18"/>
      <c r="I16" s="21"/>
      <c r="J16" s="28"/>
      <c r="K16" s="28"/>
      <c r="L16" s="6"/>
      <c r="M16" s="6"/>
      <c r="N16" s="49" t="s">
        <v>46</v>
      </c>
      <c r="O16" s="52"/>
      <c r="P16" s="52"/>
      <c r="Q16" s="52"/>
      <c r="R16" s="52"/>
      <c r="S16" s="52"/>
      <c r="T16" s="52"/>
      <c r="U16" s="52">
        <f>W2*0.07</f>
        <v>0.5145000000000001</v>
      </c>
      <c r="V16" s="52">
        <f>W2*0.07</f>
        <v>0.5145000000000001</v>
      </c>
    </row>
    <row r="17" spans="1:22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6"/>
      <c r="N17" s="54" t="s">
        <v>47</v>
      </c>
      <c r="O17" s="55"/>
      <c r="P17" s="55"/>
      <c r="Q17" s="55"/>
      <c r="R17" s="55"/>
      <c r="S17" s="55"/>
      <c r="T17" s="55"/>
      <c r="U17" s="55"/>
      <c r="V17" s="55">
        <f>W2*0.06</f>
        <v>0.44099999999999995</v>
      </c>
    </row>
    <row r="18" spans="1:22" ht="15">
      <c r="A18" s="17">
        <v>14</v>
      </c>
      <c r="B18" s="18"/>
      <c r="C18" s="19"/>
      <c r="D18" s="19"/>
      <c r="E18" s="27"/>
      <c r="F18" s="20"/>
      <c r="G18" s="18"/>
      <c r="H18" s="18"/>
      <c r="I18" s="21"/>
      <c r="J18" s="28"/>
      <c r="K18" s="28"/>
      <c r="L18" s="6"/>
      <c r="M18" s="6"/>
      <c r="N18" s="56" t="s">
        <v>48</v>
      </c>
      <c r="O18" s="52">
        <f aca="true" t="shared" si="0" ref="O18:V18">SUM(O10:O17)</f>
        <v>7.35</v>
      </c>
      <c r="P18" s="52">
        <f t="shared" si="0"/>
        <v>7.35</v>
      </c>
      <c r="Q18" s="52">
        <f t="shared" si="0"/>
        <v>7.349999999999999</v>
      </c>
      <c r="R18" s="52">
        <f t="shared" si="0"/>
        <v>7.35</v>
      </c>
      <c r="S18" s="52">
        <f t="shared" si="0"/>
        <v>7.35</v>
      </c>
      <c r="T18" s="52">
        <f t="shared" si="0"/>
        <v>7.3500000000000005</v>
      </c>
      <c r="U18" s="52">
        <f t="shared" si="0"/>
        <v>7.35</v>
      </c>
      <c r="V18" s="52">
        <f t="shared" si="0"/>
        <v>7.35</v>
      </c>
    </row>
    <row r="19" spans="1:22" ht="15">
      <c r="A19" s="17">
        <v>15</v>
      </c>
      <c r="B19" s="18"/>
      <c r="C19" s="19"/>
      <c r="D19" s="19"/>
      <c r="E19" s="19"/>
      <c r="F19" s="20"/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6"/>
      <c r="N21" s="57" t="s">
        <v>49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/>
      <c r="C22" s="27"/>
      <c r="D22" s="27"/>
      <c r="E22" s="27"/>
      <c r="F22" s="20"/>
      <c r="G22" s="18"/>
      <c r="H22" s="18"/>
      <c r="I22" s="21"/>
      <c r="J22" s="28"/>
      <c r="K22" s="28"/>
      <c r="L22" s="6"/>
      <c r="M22" s="6"/>
      <c r="N22" s="58" t="s">
        <v>36</v>
      </c>
      <c r="O22" s="59" t="s">
        <v>37</v>
      </c>
      <c r="P22" s="59" t="s">
        <v>38</v>
      </c>
      <c r="Q22" s="59" t="s">
        <v>39</v>
      </c>
      <c r="R22" s="59" t="s">
        <v>147</v>
      </c>
      <c r="S22" s="59" t="s">
        <v>148</v>
      </c>
      <c r="T22" s="59" t="s">
        <v>149</v>
      </c>
      <c r="U22" s="59" t="s">
        <v>150</v>
      </c>
      <c r="V22" s="59" t="s">
        <v>151</v>
      </c>
    </row>
    <row r="23" spans="1:22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"/>
      <c r="N23" s="60" t="s">
        <v>40</v>
      </c>
      <c r="O23" s="61">
        <f>W3</f>
        <v>6.3</v>
      </c>
      <c r="P23" s="62">
        <f>W3*0.6</f>
        <v>3.78</v>
      </c>
      <c r="Q23" s="61">
        <f>W3*0.5</f>
        <v>3.15</v>
      </c>
      <c r="R23" s="61">
        <f>W3*0.4</f>
        <v>2.52</v>
      </c>
      <c r="S23" s="61">
        <f>W3*0.3</f>
        <v>1.89</v>
      </c>
      <c r="T23" s="61">
        <f>W3*0.28</f>
        <v>1.764</v>
      </c>
      <c r="U23" s="61">
        <f>W3*0.27</f>
        <v>1.701</v>
      </c>
      <c r="V23" s="61">
        <f>W3*0.24</f>
        <v>1.512</v>
      </c>
    </row>
    <row r="24" spans="1:22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"/>
      <c r="N24" s="60" t="s">
        <v>41</v>
      </c>
      <c r="O24" s="61"/>
      <c r="P24" s="61">
        <f>W3*0.4</f>
        <v>2.52</v>
      </c>
      <c r="Q24" s="61">
        <f>W3*0.3</f>
        <v>1.89</v>
      </c>
      <c r="R24" s="61">
        <f>W3*0.3</f>
        <v>1.89</v>
      </c>
      <c r="S24" s="61">
        <f>W3*0.25</f>
        <v>1.575</v>
      </c>
      <c r="T24" s="61">
        <f>W3*0.22</f>
        <v>1.386</v>
      </c>
      <c r="U24" s="61">
        <f>W3*0.2</f>
        <v>1.26</v>
      </c>
      <c r="V24" s="61">
        <f>W3*0.18</f>
        <v>1.134</v>
      </c>
    </row>
    <row r="25" spans="1:22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"/>
      <c r="N25" s="60" t="s">
        <v>42</v>
      </c>
      <c r="O25" s="61"/>
      <c r="P25" s="61"/>
      <c r="Q25" s="61">
        <f>W3*0.2</f>
        <v>1.26</v>
      </c>
      <c r="R25" s="61">
        <f>W3*0.2</f>
        <v>1.26</v>
      </c>
      <c r="S25" s="61">
        <f>W3*0.2</f>
        <v>1.26</v>
      </c>
      <c r="T25" s="61">
        <f>W3*0.18</f>
        <v>1.134</v>
      </c>
      <c r="U25" s="61">
        <f>W3*0.16</f>
        <v>1.008</v>
      </c>
      <c r="V25" s="61">
        <f>W3*0.15</f>
        <v>0.945</v>
      </c>
    </row>
    <row r="26" spans="1:22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"/>
      <c r="N26" s="60" t="s">
        <v>43</v>
      </c>
      <c r="O26" s="61"/>
      <c r="P26" s="61"/>
      <c r="Q26" s="61"/>
      <c r="R26" s="61">
        <f>W3*0.1</f>
        <v>0.63</v>
      </c>
      <c r="S26" s="61">
        <f>W3*0.15</f>
        <v>0.945</v>
      </c>
      <c r="T26" s="61">
        <f>W3*0.14</f>
        <v>0.882</v>
      </c>
      <c r="U26" s="61">
        <f>W3*0.12</f>
        <v>0.756</v>
      </c>
      <c r="V26" s="61">
        <f>W3*0.12</f>
        <v>0.756</v>
      </c>
    </row>
    <row r="27" spans="1:22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"/>
      <c r="N27" s="60" t="s">
        <v>44</v>
      </c>
      <c r="O27" s="61"/>
      <c r="P27" s="61"/>
      <c r="Q27" s="61"/>
      <c r="R27" s="61"/>
      <c r="S27" s="61">
        <f>W3*0.1</f>
        <v>0.63</v>
      </c>
      <c r="T27" s="61">
        <f>W3*0.1</f>
        <v>0.63</v>
      </c>
      <c r="U27" s="61">
        <f>W3*0.1</f>
        <v>0.63</v>
      </c>
      <c r="V27" s="61">
        <f>W3*0.1</f>
        <v>0.63</v>
      </c>
    </row>
    <row r="28" spans="1:22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"/>
      <c r="N28" s="60" t="s">
        <v>45</v>
      </c>
      <c r="O28" s="61"/>
      <c r="P28" s="61"/>
      <c r="Q28" s="61"/>
      <c r="R28" s="61"/>
      <c r="S28" s="61"/>
      <c r="T28" s="61">
        <f>W3*0.08</f>
        <v>0.504</v>
      </c>
      <c r="U28" s="61">
        <f>W3*0.08</f>
        <v>0.504</v>
      </c>
      <c r="V28" s="61">
        <f>W3*0.08</f>
        <v>0.504</v>
      </c>
    </row>
    <row r="29" spans="1:22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"/>
      <c r="N29" s="60" t="s">
        <v>46</v>
      </c>
      <c r="O29" s="61"/>
      <c r="P29" s="61"/>
      <c r="Q29" s="61"/>
      <c r="R29" s="61"/>
      <c r="S29" s="61"/>
      <c r="T29" s="61"/>
      <c r="U29" s="61">
        <f>W3*0.07</f>
        <v>0.441</v>
      </c>
      <c r="V29" s="61">
        <f>W3*0.07</f>
        <v>0.441</v>
      </c>
    </row>
    <row r="30" spans="1:22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47</v>
      </c>
      <c r="O30" s="64"/>
      <c r="P30" s="64"/>
      <c r="Q30" s="64"/>
      <c r="R30" s="64"/>
      <c r="S30" s="64"/>
      <c r="T30" s="64"/>
      <c r="U30" s="64"/>
      <c r="V30" s="64">
        <f>W3*0.06</f>
        <v>0.378</v>
      </c>
    </row>
    <row r="31" spans="1:22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48</v>
      </c>
      <c r="O31" s="61">
        <f aca="true" t="shared" si="1" ref="O31:V31">SUM(O23:O30)</f>
        <v>6.3</v>
      </c>
      <c r="P31" s="61">
        <f t="shared" si="1"/>
        <v>6.3</v>
      </c>
      <c r="Q31" s="61">
        <f t="shared" si="1"/>
        <v>6.3</v>
      </c>
      <c r="R31" s="61">
        <f t="shared" si="1"/>
        <v>6.3</v>
      </c>
      <c r="S31" s="61">
        <f t="shared" si="1"/>
        <v>6.3</v>
      </c>
      <c r="T31" s="61">
        <f t="shared" si="1"/>
        <v>6.299999999999999</v>
      </c>
      <c r="U31" s="61">
        <f t="shared" si="1"/>
        <v>6.3</v>
      </c>
      <c r="V31" s="61">
        <f t="shared" si="1"/>
        <v>6.3</v>
      </c>
    </row>
    <row r="32" spans="1:22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50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36</v>
      </c>
      <c r="O35" s="67" t="s">
        <v>37</v>
      </c>
      <c r="P35" s="67" t="s">
        <v>38</v>
      </c>
      <c r="Q35" s="67" t="s">
        <v>39</v>
      </c>
      <c r="R35" s="67" t="s">
        <v>147</v>
      </c>
      <c r="S35" s="67" t="s">
        <v>148</v>
      </c>
      <c r="T35" s="67" t="s">
        <v>149</v>
      </c>
      <c r="U35" s="67" t="s">
        <v>150</v>
      </c>
      <c r="V35" s="67" t="s">
        <v>151</v>
      </c>
    </row>
    <row r="36" spans="1:22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40</v>
      </c>
      <c r="O36" s="69">
        <f>W4</f>
        <v>4.2</v>
      </c>
      <c r="P36" s="70">
        <f>W4*0.6</f>
        <v>2.52</v>
      </c>
      <c r="Q36" s="69">
        <f>W4*0.5</f>
        <v>2.1</v>
      </c>
      <c r="R36" s="69">
        <f>W4*0.4</f>
        <v>1.6800000000000002</v>
      </c>
      <c r="S36" s="69">
        <f>W4*0.3</f>
        <v>1.26</v>
      </c>
      <c r="T36" s="69">
        <f>W4*0.28</f>
        <v>1.1760000000000002</v>
      </c>
      <c r="U36" s="69">
        <f>W4*0.27</f>
        <v>1.1340000000000001</v>
      </c>
      <c r="V36" s="69">
        <f>W4*0.24</f>
        <v>1.008</v>
      </c>
    </row>
    <row r="37" spans="1:22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"/>
      <c r="N37" s="68" t="s">
        <v>41</v>
      </c>
      <c r="O37" s="69"/>
      <c r="P37" s="69">
        <f>W4*0.4</f>
        <v>1.6800000000000002</v>
      </c>
      <c r="Q37" s="69">
        <f>W4*0.3</f>
        <v>1.26</v>
      </c>
      <c r="R37" s="69">
        <f>W4*0.3</f>
        <v>1.26</v>
      </c>
      <c r="S37" s="69">
        <f>W4*0.25</f>
        <v>1.05</v>
      </c>
      <c r="T37" s="69">
        <f>W4*0.22</f>
        <v>0.924</v>
      </c>
      <c r="U37" s="69">
        <f>W4*0.2</f>
        <v>0.8400000000000001</v>
      </c>
      <c r="V37" s="69">
        <f>W4*0.18</f>
        <v>0.756</v>
      </c>
    </row>
    <row r="38" spans="1:22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"/>
      <c r="N38" s="68" t="s">
        <v>42</v>
      </c>
      <c r="O38" s="69"/>
      <c r="P38" s="69"/>
      <c r="Q38" s="69">
        <f>W4*0.2</f>
        <v>0.8400000000000001</v>
      </c>
      <c r="R38" s="69">
        <f>W4*0.2</f>
        <v>0.8400000000000001</v>
      </c>
      <c r="S38" s="69">
        <f>W4*0.2</f>
        <v>0.8400000000000001</v>
      </c>
      <c r="T38" s="69">
        <f>W4*0.18</f>
        <v>0.756</v>
      </c>
      <c r="U38" s="69">
        <f>W4*0.16</f>
        <v>0.672</v>
      </c>
      <c r="V38" s="69">
        <f>W4*0.15</f>
        <v>0.63</v>
      </c>
    </row>
    <row r="39" spans="1:22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43</v>
      </c>
      <c r="O39" s="69"/>
      <c r="P39" s="69"/>
      <c r="Q39" s="69"/>
      <c r="R39" s="69">
        <f>W4*0.1</f>
        <v>0.42000000000000004</v>
      </c>
      <c r="S39" s="69">
        <f>W4*0.15</f>
        <v>0.63</v>
      </c>
      <c r="T39" s="69">
        <f>W4*0.14</f>
        <v>0.5880000000000001</v>
      </c>
      <c r="U39" s="69">
        <f>W4*0.12</f>
        <v>0.504</v>
      </c>
      <c r="V39" s="69">
        <f>W4*0.12</f>
        <v>0.504</v>
      </c>
    </row>
    <row r="40" spans="1:22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44</v>
      </c>
      <c r="O40" s="69"/>
      <c r="P40" s="69"/>
      <c r="Q40" s="69"/>
      <c r="R40" s="69"/>
      <c r="S40" s="69">
        <f>W4*0.1</f>
        <v>0.42000000000000004</v>
      </c>
      <c r="T40" s="69">
        <f>W4*0.1</f>
        <v>0.42000000000000004</v>
      </c>
      <c r="U40" s="69">
        <f>W4*0.1</f>
        <v>0.42000000000000004</v>
      </c>
      <c r="V40" s="69">
        <f>W4*0.1</f>
        <v>0.42000000000000004</v>
      </c>
    </row>
    <row r="41" spans="1:22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45</v>
      </c>
      <c r="O41" s="69"/>
      <c r="P41" s="69"/>
      <c r="Q41" s="69"/>
      <c r="R41" s="69"/>
      <c r="S41" s="69"/>
      <c r="T41" s="69">
        <f>W4*0.08</f>
        <v>0.336</v>
      </c>
      <c r="U41" s="69">
        <f>W4*0.08</f>
        <v>0.336</v>
      </c>
      <c r="V41" s="69">
        <f>W4*0.08</f>
        <v>0.336</v>
      </c>
    </row>
    <row r="42" spans="1:22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"/>
      <c r="N42" s="68" t="s">
        <v>46</v>
      </c>
      <c r="O42" s="69"/>
      <c r="P42" s="69"/>
      <c r="Q42" s="69"/>
      <c r="R42" s="69"/>
      <c r="S42" s="69"/>
      <c r="T42" s="69"/>
      <c r="U42" s="69">
        <f>W4*0.07</f>
        <v>0.29400000000000004</v>
      </c>
      <c r="V42" s="69">
        <f>W4*0.07</f>
        <v>0.29400000000000004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47</v>
      </c>
      <c r="O43" s="72"/>
      <c r="P43" s="72"/>
      <c r="Q43" s="72"/>
      <c r="R43" s="72"/>
      <c r="S43" s="72"/>
      <c r="T43" s="72"/>
      <c r="U43" s="72"/>
      <c r="V43" s="72">
        <f>W4*0.06</f>
        <v>0.252</v>
      </c>
    </row>
    <row r="44" spans="1:22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48</v>
      </c>
      <c r="O44" s="69">
        <f aca="true" t="shared" si="2" ref="O44:V44">SUM(O36:O43)</f>
        <v>4.2</v>
      </c>
      <c r="P44" s="69">
        <f t="shared" si="2"/>
        <v>4.2</v>
      </c>
      <c r="Q44" s="69">
        <f t="shared" si="2"/>
        <v>4.2</v>
      </c>
      <c r="R44" s="69">
        <f t="shared" si="2"/>
        <v>4.2</v>
      </c>
      <c r="S44" s="69">
        <f t="shared" si="2"/>
        <v>4.2</v>
      </c>
      <c r="T44" s="69">
        <f t="shared" si="2"/>
        <v>4.2</v>
      </c>
      <c r="U44" s="69">
        <f t="shared" si="2"/>
        <v>4.2</v>
      </c>
      <c r="V44" s="69">
        <f t="shared" si="2"/>
        <v>4.2</v>
      </c>
    </row>
    <row r="45" spans="1:2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51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  <c r="M48" s="6"/>
      <c r="N48" s="74" t="s">
        <v>36</v>
      </c>
      <c r="O48" s="75" t="s">
        <v>37</v>
      </c>
      <c r="P48" s="75" t="s">
        <v>38</v>
      </c>
      <c r="Q48" s="75" t="s">
        <v>39</v>
      </c>
      <c r="R48" s="75" t="s">
        <v>147</v>
      </c>
      <c r="S48" s="75" t="s">
        <v>148</v>
      </c>
      <c r="T48" s="75" t="s">
        <v>149</v>
      </c>
      <c r="U48" s="75" t="s">
        <v>150</v>
      </c>
      <c r="V48" s="75" t="s">
        <v>151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40</v>
      </c>
      <c r="O49" s="77">
        <f>W5</f>
        <v>3.15</v>
      </c>
      <c r="P49" s="78">
        <f>W5*0.6</f>
        <v>1.89</v>
      </c>
      <c r="Q49" s="77">
        <f>W5*0.5</f>
        <v>1.575</v>
      </c>
      <c r="R49" s="77">
        <f>W5*0.4</f>
        <v>1.26</v>
      </c>
      <c r="S49" s="77">
        <f>W5*0.3</f>
        <v>0.945</v>
      </c>
      <c r="T49" s="77">
        <f>W5*0.28</f>
        <v>0.882</v>
      </c>
      <c r="U49" s="77">
        <f>W5*0.27</f>
        <v>0.8505</v>
      </c>
      <c r="V49" s="77">
        <f>W5*0.24</f>
        <v>0.756</v>
      </c>
    </row>
    <row r="50" spans="1:2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  <c r="M50" s="6"/>
      <c r="N50" s="76" t="s">
        <v>41</v>
      </c>
      <c r="O50" s="77"/>
      <c r="P50" s="77">
        <f>W5*0.4</f>
        <v>1.26</v>
      </c>
      <c r="Q50" s="77">
        <f>W5*0.3</f>
        <v>0.945</v>
      </c>
      <c r="R50" s="77">
        <f>W5*0.3</f>
        <v>0.945</v>
      </c>
      <c r="S50" s="77">
        <f>W5*0.25</f>
        <v>0.7875</v>
      </c>
      <c r="T50" s="77">
        <f>W5*0.22</f>
        <v>0.693</v>
      </c>
      <c r="U50" s="77">
        <f>W5*0.2</f>
        <v>0.63</v>
      </c>
      <c r="V50" s="77">
        <f>W5*0.18</f>
        <v>0.567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42</v>
      </c>
      <c r="O51" s="77"/>
      <c r="P51" s="77"/>
      <c r="Q51" s="77">
        <f>W5*0.2</f>
        <v>0.63</v>
      </c>
      <c r="R51" s="77">
        <f>W5*0.2</f>
        <v>0.63</v>
      </c>
      <c r="S51" s="77">
        <f>W5*0.2</f>
        <v>0.63</v>
      </c>
      <c r="T51" s="77">
        <f>W5*0.18</f>
        <v>0.567</v>
      </c>
      <c r="U51" s="77">
        <f>W5*0.16</f>
        <v>0.504</v>
      </c>
      <c r="V51" s="77">
        <f>W5*0.15</f>
        <v>0.4725</v>
      </c>
    </row>
    <row r="52" spans="1:2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  <c r="M52" s="6"/>
      <c r="N52" s="76" t="s">
        <v>43</v>
      </c>
      <c r="O52" s="77"/>
      <c r="P52" s="77"/>
      <c r="Q52" s="77"/>
      <c r="R52" s="77">
        <f>W5*0.1</f>
        <v>0.315</v>
      </c>
      <c r="S52" s="77">
        <f>W5*0.15</f>
        <v>0.4725</v>
      </c>
      <c r="T52" s="77">
        <f>W5*0.14</f>
        <v>0.441</v>
      </c>
      <c r="U52" s="77">
        <f>W5*0.12</f>
        <v>0.378</v>
      </c>
      <c r="V52" s="77">
        <f>W5*0.12</f>
        <v>0.378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44</v>
      </c>
      <c r="O53" s="77"/>
      <c r="P53" s="77"/>
      <c r="Q53" s="77"/>
      <c r="R53" s="77"/>
      <c r="S53" s="77">
        <f>W5*0.1</f>
        <v>0.315</v>
      </c>
      <c r="T53" s="77">
        <f>W5*0.1</f>
        <v>0.315</v>
      </c>
      <c r="U53" s="77">
        <f>W5*0.1</f>
        <v>0.315</v>
      </c>
      <c r="V53" s="77">
        <f>W5*0.1</f>
        <v>0.315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45</v>
      </c>
      <c r="O54" s="77"/>
      <c r="P54" s="77"/>
      <c r="Q54" s="77"/>
      <c r="R54" s="77"/>
      <c r="S54" s="77"/>
      <c r="T54" s="77">
        <f>W5*0.08</f>
        <v>0.252</v>
      </c>
      <c r="U54" s="77">
        <f>W5*0.08</f>
        <v>0.252</v>
      </c>
      <c r="V54" s="77">
        <f>W5*0.08</f>
        <v>0.252</v>
      </c>
    </row>
    <row r="55" spans="1:2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  <c r="M55" s="6"/>
      <c r="N55" s="76" t="s">
        <v>46</v>
      </c>
      <c r="O55" s="77"/>
      <c r="P55" s="77"/>
      <c r="Q55" s="77"/>
      <c r="R55" s="77"/>
      <c r="S55" s="77"/>
      <c r="T55" s="77"/>
      <c r="U55" s="77">
        <f>W5*0.07</f>
        <v>0.2205</v>
      </c>
      <c r="V55" s="77">
        <f>W5*0.07</f>
        <v>0.2205</v>
      </c>
    </row>
    <row r="56" spans="1:2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  <c r="M56" s="6"/>
      <c r="N56" s="79" t="s">
        <v>47</v>
      </c>
      <c r="O56" s="80"/>
      <c r="P56" s="80"/>
      <c r="Q56" s="80"/>
      <c r="R56" s="80"/>
      <c r="S56" s="80"/>
      <c r="T56" s="80"/>
      <c r="U56" s="80"/>
      <c r="V56" s="80">
        <f>W5*0.06</f>
        <v>0.189</v>
      </c>
    </row>
    <row r="57" spans="1:2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  <c r="M57" s="6"/>
      <c r="N57" s="73" t="s">
        <v>48</v>
      </c>
      <c r="O57" s="77">
        <f aca="true" t="shared" si="3" ref="O57:V57">SUM(O49:O56)</f>
        <v>3.15</v>
      </c>
      <c r="P57" s="77">
        <f t="shared" si="3"/>
        <v>3.15</v>
      </c>
      <c r="Q57" s="77">
        <f t="shared" si="3"/>
        <v>3.15</v>
      </c>
      <c r="R57" s="77">
        <f t="shared" si="3"/>
        <v>3.15</v>
      </c>
      <c r="S57" s="77">
        <f t="shared" si="3"/>
        <v>3.15</v>
      </c>
      <c r="T57" s="77">
        <f t="shared" si="3"/>
        <v>3.1499999999999995</v>
      </c>
      <c r="U57" s="77">
        <f t="shared" si="3"/>
        <v>3.15</v>
      </c>
      <c r="V57" s="77">
        <f t="shared" si="3"/>
        <v>3.15</v>
      </c>
    </row>
    <row r="58" spans="1:14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autoFilter ref="B4:I4">
    <sortState ref="B5:I114">
      <sortCondition sortBy="value" ref="B5:B114"/>
    </sortState>
  </autoFilter>
  <printOptions/>
  <pageMargins left="0.2" right="0.2" top="0.5" bottom="0.5" header="0.3" footer="0.3"/>
  <pageSetup horizontalDpi="600" verticalDpi="600" orientation="portrait" r:id="rId1"/>
  <headerFooter>
    <oddFooter xml:space="preserve">&amp;ROPEN BARRELS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4"/>
  <sheetViews>
    <sheetView workbookViewId="0" topLeftCell="A1">
      <pane ySplit="4" topLeftCell="A5" activePane="bottomLeft" state="frozen"/>
      <selection pane="bottomLeft" activeCell="E16" sqref="E16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1.140625" style="0" customWidth="1"/>
    <col min="6" max="6" width="9.140625" style="0" customWidth="1"/>
    <col min="8" max="8" width="6.421875" style="0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3:24" ht="18">
      <c r="C1" s="1" t="str">
        <f>'Set Up'!B6</f>
        <v>D Bar D Ranch</v>
      </c>
      <c r="F1" s="2"/>
      <c r="G1" s="3"/>
      <c r="H1" s="3"/>
      <c r="I1" s="4" t="str">
        <f>'Set Up'!B7</f>
        <v>Saturday August 29, 2020</v>
      </c>
      <c r="J1" s="5"/>
      <c r="K1" s="5"/>
      <c r="N1" s="29" t="s">
        <v>24</v>
      </c>
      <c r="U1" s="29" t="s">
        <v>25</v>
      </c>
      <c r="V1" s="30"/>
      <c r="W1" s="29" t="s">
        <v>26</v>
      </c>
      <c r="X1" s="30"/>
    </row>
    <row r="2" spans="1:23" ht="15.75">
      <c r="A2" s="6"/>
      <c r="C2" s="169" t="s">
        <v>0</v>
      </c>
      <c r="D2" s="170"/>
      <c r="E2" s="168" t="s">
        <v>140</v>
      </c>
      <c r="F2" s="82">
        <v>15</v>
      </c>
      <c r="H2" s="7"/>
      <c r="I2" s="81" t="s">
        <v>133</v>
      </c>
      <c r="J2" s="8"/>
      <c r="K2" s="8"/>
      <c r="L2" s="6"/>
      <c r="M2" s="6"/>
      <c r="N2" s="29" t="s">
        <v>27</v>
      </c>
      <c r="R2" s="31">
        <f>D3</f>
        <v>22</v>
      </c>
      <c r="U2" s="32" t="s">
        <v>28</v>
      </c>
      <c r="V2" s="33">
        <v>0.35</v>
      </c>
      <c r="W2" s="34">
        <f>R6*0.35</f>
        <v>80.84999999999998</v>
      </c>
    </row>
    <row r="3" spans="1:23" ht="15.75">
      <c r="A3" s="6"/>
      <c r="C3" s="9" t="s">
        <v>54</v>
      </c>
      <c r="D3" s="127">
        <v>22</v>
      </c>
      <c r="E3" s="9" t="s">
        <v>1</v>
      </c>
      <c r="F3" s="126">
        <f>'Set Up'!B21</f>
        <v>0</v>
      </c>
      <c r="G3" s="7"/>
      <c r="H3" s="7"/>
      <c r="I3" s="10"/>
      <c r="J3" s="8"/>
      <c r="K3" s="8"/>
      <c r="L3" s="6"/>
      <c r="M3" s="6"/>
      <c r="N3" s="29" t="s">
        <v>146</v>
      </c>
      <c r="R3" s="35">
        <f>F2</f>
        <v>15</v>
      </c>
      <c r="U3" s="36" t="s">
        <v>30</v>
      </c>
      <c r="V3" s="37">
        <v>0.3</v>
      </c>
      <c r="W3" s="38">
        <f>R6*0.3</f>
        <v>69.29999999999998</v>
      </c>
    </row>
    <row r="4" spans="1:23" ht="15">
      <c r="A4" s="6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2" t="s">
        <v>7</v>
      </c>
      <c r="H4" s="12" t="s">
        <v>8</v>
      </c>
      <c r="I4" s="14" t="s">
        <v>9</v>
      </c>
      <c r="J4" s="15" t="s">
        <v>10</v>
      </c>
      <c r="K4" s="15"/>
      <c r="L4" s="16"/>
      <c r="M4" s="6"/>
      <c r="N4" s="29" t="s">
        <v>131</v>
      </c>
      <c r="R4" s="39">
        <f>(R2*R3)*0.7</f>
        <v>230.99999999999997</v>
      </c>
      <c r="U4" s="40" t="s">
        <v>31</v>
      </c>
      <c r="V4" s="41">
        <v>0.2</v>
      </c>
      <c r="W4" s="42">
        <f>R6*0.2</f>
        <v>46.199999999999996</v>
      </c>
    </row>
    <row r="5" spans="1:23" ht="15">
      <c r="A5" s="17">
        <v>9</v>
      </c>
      <c r="B5" s="18">
        <v>20</v>
      </c>
      <c r="C5" s="19" t="s">
        <v>215</v>
      </c>
      <c r="D5" s="19" t="s">
        <v>184</v>
      </c>
      <c r="E5" s="19" t="s">
        <v>186</v>
      </c>
      <c r="F5" s="20">
        <v>19.44</v>
      </c>
      <c r="G5" s="18">
        <v>1</v>
      </c>
      <c r="H5" s="18" t="s">
        <v>218</v>
      </c>
      <c r="I5" s="21"/>
      <c r="J5" s="22" t="s">
        <v>11</v>
      </c>
      <c r="K5" s="23">
        <f>F5</f>
        <v>19.44</v>
      </c>
      <c r="L5" s="24" t="s">
        <v>12</v>
      </c>
      <c r="N5" s="29" t="s">
        <v>32</v>
      </c>
      <c r="R5" s="35">
        <f>F3</f>
        <v>0</v>
      </c>
      <c r="U5" s="43" t="s">
        <v>33</v>
      </c>
      <c r="V5" s="44">
        <v>0.15</v>
      </c>
      <c r="W5" s="45">
        <f>R6*0.15</f>
        <v>34.64999999999999</v>
      </c>
    </row>
    <row r="6" spans="1:23" ht="15">
      <c r="A6" s="17">
        <v>22</v>
      </c>
      <c r="B6" s="18">
        <v>16</v>
      </c>
      <c r="C6" s="19" t="s">
        <v>213</v>
      </c>
      <c r="D6" s="19" t="s">
        <v>211</v>
      </c>
      <c r="E6" s="19" t="s">
        <v>214</v>
      </c>
      <c r="F6" s="20">
        <v>19.679</v>
      </c>
      <c r="G6" s="18">
        <v>2</v>
      </c>
      <c r="H6" s="18" t="s">
        <v>218</v>
      </c>
      <c r="I6" s="21"/>
      <c r="J6" s="22" t="s">
        <v>13</v>
      </c>
      <c r="K6" s="26">
        <f>K5+0.5</f>
        <v>19.94</v>
      </c>
      <c r="L6" s="24" t="s">
        <v>14</v>
      </c>
      <c r="M6" s="25"/>
      <c r="N6" s="29" t="s">
        <v>34</v>
      </c>
      <c r="R6" s="46">
        <f>SUM(R4:R5)</f>
        <v>230.99999999999997</v>
      </c>
      <c r="V6" s="47">
        <f>SUM(V2:V5)</f>
        <v>0.9999999999999999</v>
      </c>
      <c r="W6" s="48">
        <f>SUM(W2:W5)</f>
        <v>230.99999999999994</v>
      </c>
    </row>
    <row r="7" spans="1:18" ht="15">
      <c r="A7" s="17">
        <v>7</v>
      </c>
      <c r="B7" s="18">
        <v>11</v>
      </c>
      <c r="C7" s="27" t="s">
        <v>180</v>
      </c>
      <c r="D7" s="27" t="s">
        <v>181</v>
      </c>
      <c r="E7" s="27" t="s">
        <v>182</v>
      </c>
      <c r="F7" s="20">
        <v>19.708</v>
      </c>
      <c r="G7" s="18">
        <v>3</v>
      </c>
      <c r="H7" s="18" t="s">
        <v>218</v>
      </c>
      <c r="I7" s="21"/>
      <c r="J7" s="22" t="s">
        <v>15</v>
      </c>
      <c r="K7" s="26">
        <f>K5+1</f>
        <v>20.44</v>
      </c>
      <c r="L7" s="24" t="s">
        <v>16</v>
      </c>
      <c r="M7" s="25"/>
      <c r="R7">
        <v>0</v>
      </c>
    </row>
    <row r="8" spans="1:22" ht="15">
      <c r="A8" s="17">
        <v>14</v>
      </c>
      <c r="B8" s="18">
        <v>3</v>
      </c>
      <c r="C8" s="19" t="s">
        <v>199</v>
      </c>
      <c r="D8" s="19" t="s">
        <v>164</v>
      </c>
      <c r="E8" s="19" t="s">
        <v>202</v>
      </c>
      <c r="F8" s="20">
        <v>20.086</v>
      </c>
      <c r="G8" s="18">
        <v>1</v>
      </c>
      <c r="H8" s="18" t="s">
        <v>226</v>
      </c>
      <c r="I8" s="21"/>
      <c r="J8" s="22" t="s">
        <v>17</v>
      </c>
      <c r="K8" s="26">
        <f>K5+2</f>
        <v>21.44</v>
      </c>
      <c r="L8" s="24" t="s">
        <v>18</v>
      </c>
      <c r="M8" s="25"/>
      <c r="N8" s="49" t="s">
        <v>35</v>
      </c>
      <c r="O8" s="32"/>
      <c r="P8" s="32"/>
      <c r="Q8" s="32"/>
      <c r="R8" s="32"/>
      <c r="S8" s="32"/>
      <c r="T8" s="32"/>
      <c r="U8" s="32"/>
      <c r="V8" s="32"/>
    </row>
    <row r="9" spans="1:22" ht="15">
      <c r="A9" s="17">
        <v>8</v>
      </c>
      <c r="B9" s="18">
        <v>2</v>
      </c>
      <c r="C9" s="19" t="s">
        <v>183</v>
      </c>
      <c r="D9" s="19" t="s">
        <v>184</v>
      </c>
      <c r="E9" s="19" t="s">
        <v>185</v>
      </c>
      <c r="F9" s="20">
        <v>20.426</v>
      </c>
      <c r="G9" s="18">
        <v>2</v>
      </c>
      <c r="H9" s="18" t="s">
        <v>226</v>
      </c>
      <c r="I9" s="21"/>
      <c r="J9" s="28"/>
      <c r="K9" s="28"/>
      <c r="L9" s="6"/>
      <c r="M9" s="6"/>
      <c r="N9" s="50" t="s">
        <v>36</v>
      </c>
      <c r="O9" s="51" t="s">
        <v>37</v>
      </c>
      <c r="P9" s="51" t="s">
        <v>38</v>
      </c>
      <c r="Q9" s="51" t="s">
        <v>39</v>
      </c>
      <c r="R9" s="51" t="s">
        <v>147</v>
      </c>
      <c r="S9" s="51" t="s">
        <v>148</v>
      </c>
      <c r="T9" s="51" t="s">
        <v>149</v>
      </c>
      <c r="U9" s="51" t="s">
        <v>150</v>
      </c>
      <c r="V9" s="51" t="s">
        <v>151</v>
      </c>
    </row>
    <row r="10" spans="1:22" ht="15">
      <c r="A10" s="17">
        <v>19</v>
      </c>
      <c r="B10" s="18">
        <v>15</v>
      </c>
      <c r="C10" s="19" t="s">
        <v>208</v>
      </c>
      <c r="D10" s="19" t="s">
        <v>209</v>
      </c>
      <c r="E10" s="27" t="s">
        <v>216</v>
      </c>
      <c r="F10" s="20">
        <v>20.625</v>
      </c>
      <c r="G10" s="18">
        <v>1</v>
      </c>
      <c r="H10" s="18" t="s">
        <v>227</v>
      </c>
      <c r="I10" s="21"/>
      <c r="J10" s="28"/>
      <c r="K10" s="28"/>
      <c r="L10" s="6"/>
      <c r="M10" s="6"/>
      <c r="N10" s="49" t="s">
        <v>40</v>
      </c>
      <c r="O10" s="52">
        <f>W2</f>
        <v>80.84999999999998</v>
      </c>
      <c r="P10" s="53">
        <f>W2*0.6</f>
        <v>48.509999999999984</v>
      </c>
      <c r="Q10" s="52">
        <f>W2*0.5</f>
        <v>40.42499999999999</v>
      </c>
      <c r="R10" s="52">
        <f>W2*0.4</f>
        <v>32.339999999999996</v>
      </c>
      <c r="S10" s="52">
        <f>W2*0.3</f>
        <v>24.254999999999992</v>
      </c>
      <c r="T10" s="52">
        <f>W2*0.28</f>
        <v>22.637999999999998</v>
      </c>
      <c r="U10" s="52">
        <f>W2*0.27</f>
        <v>21.829499999999996</v>
      </c>
      <c r="V10" s="52">
        <f>W2*0.24</f>
        <v>19.403999999999993</v>
      </c>
    </row>
    <row r="11" spans="1:22" ht="15">
      <c r="A11" s="17">
        <v>15</v>
      </c>
      <c r="B11" s="18">
        <v>21</v>
      </c>
      <c r="C11" s="19" t="s">
        <v>199</v>
      </c>
      <c r="D11" s="19" t="s">
        <v>164</v>
      </c>
      <c r="E11" s="19" t="s">
        <v>200</v>
      </c>
      <c r="F11" s="20">
        <v>20.698</v>
      </c>
      <c r="G11" s="18">
        <v>2</v>
      </c>
      <c r="H11" s="18" t="s">
        <v>227</v>
      </c>
      <c r="I11" s="21"/>
      <c r="J11" s="28" t="s">
        <v>19</v>
      </c>
      <c r="K11" s="28"/>
      <c r="M11" s="6"/>
      <c r="N11" s="49" t="s">
        <v>41</v>
      </c>
      <c r="O11" s="52"/>
      <c r="P11" s="52">
        <f>W2*0.4</f>
        <v>32.339999999999996</v>
      </c>
      <c r="Q11" s="52">
        <f>W2*0.3</f>
        <v>24.254999999999992</v>
      </c>
      <c r="R11" s="52">
        <f>W2*0.3</f>
        <v>24.254999999999992</v>
      </c>
      <c r="S11" s="52">
        <f>W2*0.25</f>
        <v>20.212499999999995</v>
      </c>
      <c r="T11" s="52">
        <f>W2*0.22</f>
        <v>17.786999999999995</v>
      </c>
      <c r="U11" s="52">
        <f>W2*0.2</f>
        <v>16.169999999999998</v>
      </c>
      <c r="V11" s="52">
        <f>W2*0.18</f>
        <v>14.552999999999995</v>
      </c>
    </row>
    <row r="12" spans="1:22" ht="15">
      <c r="A12" s="17">
        <v>21</v>
      </c>
      <c r="B12" s="18">
        <v>8</v>
      </c>
      <c r="C12" s="19" t="s">
        <v>212</v>
      </c>
      <c r="D12" s="19" t="s">
        <v>211</v>
      </c>
      <c r="E12" s="19" t="s">
        <v>220</v>
      </c>
      <c r="F12" s="20">
        <v>21.122</v>
      </c>
      <c r="G12" s="18">
        <v>3</v>
      </c>
      <c r="H12" s="18" t="s">
        <v>227</v>
      </c>
      <c r="I12" s="21"/>
      <c r="J12" s="28" t="s">
        <v>20</v>
      </c>
      <c r="K12" s="28"/>
      <c r="M12" s="6"/>
      <c r="N12" s="49" t="s">
        <v>42</v>
      </c>
      <c r="O12" s="52"/>
      <c r="P12" s="52"/>
      <c r="Q12" s="52">
        <f>W2*0.2</f>
        <v>16.169999999999998</v>
      </c>
      <c r="R12" s="52">
        <f>W2*0.2</f>
        <v>16.169999999999998</v>
      </c>
      <c r="S12" s="52">
        <f>W2*0.2</f>
        <v>16.169999999999998</v>
      </c>
      <c r="T12" s="52">
        <f>W2*0.18</f>
        <v>14.552999999999995</v>
      </c>
      <c r="U12" s="52">
        <f>W2*0.16</f>
        <v>12.935999999999996</v>
      </c>
      <c r="V12" s="52">
        <f>W2*0.15</f>
        <v>12.127499999999996</v>
      </c>
    </row>
    <row r="13" spans="1:22" ht="15">
      <c r="A13" s="17">
        <v>10</v>
      </c>
      <c r="B13" s="18">
        <v>12</v>
      </c>
      <c r="C13" s="19" t="s">
        <v>154</v>
      </c>
      <c r="D13" s="19" t="s">
        <v>155</v>
      </c>
      <c r="E13" s="19" t="s">
        <v>223</v>
      </c>
      <c r="F13" s="20">
        <v>21.465</v>
      </c>
      <c r="G13" s="18">
        <v>1</v>
      </c>
      <c r="H13" s="18" t="s">
        <v>219</v>
      </c>
      <c r="I13" s="21"/>
      <c r="J13" s="28" t="s">
        <v>21</v>
      </c>
      <c r="K13" s="28"/>
      <c r="M13" s="6"/>
      <c r="N13" s="49" t="s">
        <v>43</v>
      </c>
      <c r="O13" s="52"/>
      <c r="P13" s="52"/>
      <c r="Q13" s="52"/>
      <c r="R13" s="52">
        <f>W2*0.1</f>
        <v>8.084999999999999</v>
      </c>
      <c r="S13" s="52">
        <f>W2*0.15</f>
        <v>12.127499999999996</v>
      </c>
      <c r="T13" s="52">
        <f>W2*0.14</f>
        <v>11.318999999999999</v>
      </c>
      <c r="U13" s="52">
        <f>W2*0.12</f>
        <v>9.701999999999996</v>
      </c>
      <c r="V13" s="52">
        <f>W2*0.12</f>
        <v>9.701999999999996</v>
      </c>
    </row>
    <row r="14" spans="1:22" ht="15">
      <c r="A14" s="17">
        <v>6</v>
      </c>
      <c r="B14" s="18">
        <v>5</v>
      </c>
      <c r="C14" s="19" t="s">
        <v>177</v>
      </c>
      <c r="D14" s="19" t="s">
        <v>178</v>
      </c>
      <c r="E14" s="27" t="s">
        <v>179</v>
      </c>
      <c r="F14" s="20">
        <v>21.914</v>
      </c>
      <c r="G14" s="18">
        <v>2</v>
      </c>
      <c r="H14" s="18" t="s">
        <v>219</v>
      </c>
      <c r="I14" s="21"/>
      <c r="J14" s="28" t="s">
        <v>22</v>
      </c>
      <c r="K14" s="28"/>
      <c r="M14" s="6"/>
      <c r="N14" s="49" t="s">
        <v>44</v>
      </c>
      <c r="O14" s="52"/>
      <c r="P14" s="52"/>
      <c r="Q14" s="52"/>
      <c r="R14" s="52"/>
      <c r="S14" s="52">
        <f>W2*0.1</f>
        <v>8.084999999999999</v>
      </c>
      <c r="T14" s="52">
        <f>W2*0.1</f>
        <v>8.084999999999999</v>
      </c>
      <c r="U14" s="52">
        <f>W2*0.1</f>
        <v>8.084999999999999</v>
      </c>
      <c r="V14" s="52">
        <f>W2*0.1</f>
        <v>8.084999999999999</v>
      </c>
    </row>
    <row r="15" spans="1:22" ht="15">
      <c r="A15" s="17">
        <v>16</v>
      </c>
      <c r="B15" s="18">
        <v>14</v>
      </c>
      <c r="C15" s="19" t="s">
        <v>160</v>
      </c>
      <c r="D15" s="19" t="s">
        <v>161</v>
      </c>
      <c r="E15" s="19" t="s">
        <v>203</v>
      </c>
      <c r="F15" s="20">
        <v>22.311</v>
      </c>
      <c r="G15" s="18">
        <v>3</v>
      </c>
      <c r="H15" s="18" t="s">
        <v>219</v>
      </c>
      <c r="I15" s="21"/>
      <c r="J15" s="28"/>
      <c r="K15" s="28"/>
      <c r="L15" s="6"/>
      <c r="M15" s="6"/>
      <c r="N15" s="49" t="s">
        <v>45</v>
      </c>
      <c r="O15" s="52"/>
      <c r="P15" s="52"/>
      <c r="Q15" s="52"/>
      <c r="R15" s="52"/>
      <c r="S15" s="52"/>
      <c r="T15" s="52">
        <f>W2*0.08</f>
        <v>6.467999999999998</v>
      </c>
      <c r="U15" s="52">
        <f>W2*0.08</f>
        <v>6.467999999999998</v>
      </c>
      <c r="V15" s="52">
        <f>W2*0.08</f>
        <v>6.467999999999998</v>
      </c>
    </row>
    <row r="16" spans="1:22" ht="15">
      <c r="A16" s="17">
        <v>4</v>
      </c>
      <c r="B16" s="18">
        <v>10</v>
      </c>
      <c r="C16" s="19" t="s">
        <v>158</v>
      </c>
      <c r="D16" s="19" t="s">
        <v>159</v>
      </c>
      <c r="E16" s="19" t="s">
        <v>172</v>
      </c>
      <c r="F16" s="20">
        <v>22.628</v>
      </c>
      <c r="G16" s="18"/>
      <c r="H16" s="18"/>
      <c r="I16" s="21"/>
      <c r="J16" s="28"/>
      <c r="K16" s="28"/>
      <c r="L16" s="6"/>
      <c r="M16" s="6"/>
      <c r="N16" s="49" t="s">
        <v>46</v>
      </c>
      <c r="O16" s="52"/>
      <c r="P16" s="52"/>
      <c r="Q16" s="52"/>
      <c r="R16" s="52"/>
      <c r="S16" s="52"/>
      <c r="T16" s="52"/>
      <c r="U16" s="52">
        <f>W2*0.07</f>
        <v>5.6594999999999995</v>
      </c>
      <c r="V16" s="52">
        <f>W2*0.07</f>
        <v>5.6594999999999995</v>
      </c>
    </row>
    <row r="17" spans="1:22" ht="15">
      <c r="A17" s="17">
        <v>3</v>
      </c>
      <c r="B17" s="18">
        <v>17</v>
      </c>
      <c r="C17" s="19" t="s">
        <v>169</v>
      </c>
      <c r="D17" s="19" t="s">
        <v>170</v>
      </c>
      <c r="E17" s="19" t="s">
        <v>171</v>
      </c>
      <c r="F17" s="20">
        <v>23.762</v>
      </c>
      <c r="G17" s="18"/>
      <c r="H17" s="18"/>
      <c r="I17" s="21"/>
      <c r="J17" s="28"/>
      <c r="K17" s="28"/>
      <c r="L17" s="6"/>
      <c r="M17" s="6"/>
      <c r="N17" s="54" t="s">
        <v>47</v>
      </c>
      <c r="O17" s="55"/>
      <c r="P17" s="55"/>
      <c r="Q17" s="55"/>
      <c r="R17" s="55"/>
      <c r="S17" s="55"/>
      <c r="T17" s="55"/>
      <c r="U17" s="55"/>
      <c r="V17" s="55">
        <f>W2*0.06</f>
        <v>4.850999999999998</v>
      </c>
    </row>
    <row r="18" spans="1:22" ht="15">
      <c r="A18" s="17">
        <v>2</v>
      </c>
      <c r="B18" s="18">
        <v>1</v>
      </c>
      <c r="C18" s="19" t="s">
        <v>166</v>
      </c>
      <c r="D18" s="19" t="s">
        <v>167</v>
      </c>
      <c r="E18" s="19" t="s">
        <v>168</v>
      </c>
      <c r="F18" s="20">
        <v>23.838</v>
      </c>
      <c r="G18" s="18"/>
      <c r="H18" s="18"/>
      <c r="I18" s="21"/>
      <c r="J18" s="28"/>
      <c r="K18" s="28"/>
      <c r="L18" s="6"/>
      <c r="M18" s="6"/>
      <c r="N18" s="56" t="s">
        <v>48</v>
      </c>
      <c r="O18" s="52">
        <f aca="true" t="shared" si="0" ref="O18:V18">SUM(O10:O17)</f>
        <v>80.84999999999998</v>
      </c>
      <c r="P18" s="52">
        <f t="shared" si="0"/>
        <v>80.84999999999998</v>
      </c>
      <c r="Q18" s="52">
        <f t="shared" si="0"/>
        <v>80.84999999999998</v>
      </c>
      <c r="R18" s="52">
        <f t="shared" si="0"/>
        <v>80.84999999999998</v>
      </c>
      <c r="S18" s="52">
        <f t="shared" si="0"/>
        <v>80.84999999999998</v>
      </c>
      <c r="T18" s="52">
        <f t="shared" si="0"/>
        <v>80.85</v>
      </c>
      <c r="U18" s="52">
        <f t="shared" si="0"/>
        <v>80.84999999999998</v>
      </c>
      <c r="V18" s="52">
        <f t="shared" si="0"/>
        <v>80.84999999999998</v>
      </c>
    </row>
    <row r="19" spans="1:22" ht="15">
      <c r="A19" s="17">
        <v>20</v>
      </c>
      <c r="B19" s="18">
        <v>22</v>
      </c>
      <c r="C19" s="19" t="s">
        <v>210</v>
      </c>
      <c r="D19" s="19" t="s">
        <v>211</v>
      </c>
      <c r="E19" s="19" t="s">
        <v>191</v>
      </c>
      <c r="F19" s="20">
        <v>24.226</v>
      </c>
      <c r="G19" s="18"/>
      <c r="H19" s="18"/>
      <c r="I19" s="21"/>
      <c r="J19" s="28"/>
      <c r="K19" s="28"/>
      <c r="L19" s="6"/>
      <c r="M19" s="6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">
      <c r="A20" s="17">
        <v>5</v>
      </c>
      <c r="B20" s="18">
        <v>18</v>
      </c>
      <c r="C20" s="19" t="s">
        <v>173</v>
      </c>
      <c r="D20" s="19" t="s">
        <v>174</v>
      </c>
      <c r="E20" s="19" t="s">
        <v>175</v>
      </c>
      <c r="F20" s="20">
        <v>24.48</v>
      </c>
      <c r="G20" s="18"/>
      <c r="H20" s="18"/>
      <c r="I20" s="21"/>
      <c r="J20" s="28"/>
      <c r="K20" s="28"/>
      <c r="L20" s="6"/>
      <c r="M20" s="6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">
      <c r="A21" s="17">
        <v>11</v>
      </c>
      <c r="B21" s="18">
        <v>6</v>
      </c>
      <c r="C21" s="19" t="s">
        <v>193</v>
      </c>
      <c r="D21" s="19" t="s">
        <v>155</v>
      </c>
      <c r="E21" s="19" t="s">
        <v>194</v>
      </c>
      <c r="F21" s="20">
        <v>30.549</v>
      </c>
      <c r="G21" s="18"/>
      <c r="H21" s="18"/>
      <c r="I21" s="21"/>
      <c r="J21" s="28"/>
      <c r="K21" s="28"/>
      <c r="L21" s="6"/>
      <c r="M21" s="6"/>
      <c r="N21" s="57" t="s">
        <v>49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17">
        <v>18</v>
      </c>
      <c r="B22" s="18">
        <v>19</v>
      </c>
      <c r="C22" s="19" t="s">
        <v>207</v>
      </c>
      <c r="D22" s="19" t="s">
        <v>156</v>
      </c>
      <c r="E22" s="19" t="s">
        <v>157</v>
      </c>
      <c r="F22" s="20">
        <v>30.807</v>
      </c>
      <c r="G22" s="18"/>
      <c r="H22" s="18"/>
      <c r="I22" s="21"/>
      <c r="J22" s="28"/>
      <c r="K22" s="28"/>
      <c r="L22" s="6"/>
      <c r="M22" s="6"/>
      <c r="N22" s="58" t="s">
        <v>36</v>
      </c>
      <c r="O22" s="58" t="s">
        <v>37</v>
      </c>
      <c r="P22" s="58" t="s">
        <v>38</v>
      </c>
      <c r="Q22" s="58" t="s">
        <v>39</v>
      </c>
      <c r="R22" s="58" t="s">
        <v>147</v>
      </c>
      <c r="S22" s="58" t="s">
        <v>148</v>
      </c>
      <c r="T22" s="58" t="s">
        <v>149</v>
      </c>
      <c r="U22" s="58" t="s">
        <v>150</v>
      </c>
      <c r="V22" s="58" t="s">
        <v>151</v>
      </c>
    </row>
    <row r="23" spans="1:22" ht="15">
      <c r="A23" s="17">
        <v>1</v>
      </c>
      <c r="B23" s="18">
        <v>9</v>
      </c>
      <c r="C23" s="19" t="s">
        <v>163</v>
      </c>
      <c r="D23" s="19" t="s">
        <v>164</v>
      </c>
      <c r="E23" s="19" t="s">
        <v>165</v>
      </c>
      <c r="F23" s="20">
        <v>33.509</v>
      </c>
      <c r="G23" s="18"/>
      <c r="H23" s="18"/>
      <c r="I23" s="21"/>
      <c r="J23" s="28"/>
      <c r="K23" s="28"/>
      <c r="L23" s="6"/>
      <c r="M23" s="6"/>
      <c r="N23" s="60" t="s">
        <v>40</v>
      </c>
      <c r="O23" s="61">
        <f>W3</f>
        <v>69.29999999999998</v>
      </c>
      <c r="P23" s="62">
        <f>W3*0.6</f>
        <v>41.57999999999999</v>
      </c>
      <c r="Q23" s="61">
        <f>W3*0.5</f>
        <v>34.64999999999999</v>
      </c>
      <c r="R23" s="61">
        <f>W3*0.4</f>
        <v>27.719999999999995</v>
      </c>
      <c r="S23" s="61">
        <f>W3*0.3</f>
        <v>20.789999999999996</v>
      </c>
      <c r="T23" s="61">
        <f>W3*0.28</f>
        <v>19.403999999999996</v>
      </c>
      <c r="U23" s="61">
        <f>W3*0.27</f>
        <v>18.710999999999995</v>
      </c>
      <c r="V23" s="61">
        <f>W3*0.24</f>
        <v>16.631999999999994</v>
      </c>
    </row>
    <row r="24" spans="1:22" ht="15">
      <c r="A24" s="17">
        <v>13</v>
      </c>
      <c r="B24" s="18">
        <v>7</v>
      </c>
      <c r="C24" s="19" t="s">
        <v>198</v>
      </c>
      <c r="D24" s="19" t="s">
        <v>164</v>
      </c>
      <c r="E24" s="19" t="s">
        <v>201</v>
      </c>
      <c r="F24" s="20" t="s">
        <v>222</v>
      </c>
      <c r="G24" s="18"/>
      <c r="H24" s="18"/>
      <c r="I24" s="21"/>
      <c r="J24" s="28"/>
      <c r="K24" s="28"/>
      <c r="L24" s="6"/>
      <c r="M24" s="6"/>
      <c r="N24" s="60" t="s">
        <v>41</v>
      </c>
      <c r="O24" s="61"/>
      <c r="P24" s="61">
        <f>W3*0.4</f>
        <v>27.719999999999995</v>
      </c>
      <c r="Q24" s="61">
        <f>W3*0.3</f>
        <v>20.789999999999996</v>
      </c>
      <c r="R24" s="61">
        <f>W3*0.3</f>
        <v>20.789999999999996</v>
      </c>
      <c r="S24" s="61">
        <f>W3*0.25</f>
        <v>17.324999999999996</v>
      </c>
      <c r="T24" s="61">
        <f>W3*0.22</f>
        <v>15.245999999999997</v>
      </c>
      <c r="U24" s="61">
        <f>W3*0.2</f>
        <v>13.859999999999998</v>
      </c>
      <c r="V24" s="61">
        <f>W3*0.18</f>
        <v>12.473999999999997</v>
      </c>
    </row>
    <row r="25" spans="1:22" ht="15">
      <c r="A25" s="17">
        <v>12</v>
      </c>
      <c r="B25" s="18">
        <v>13</v>
      </c>
      <c r="C25" s="19" t="s">
        <v>195</v>
      </c>
      <c r="D25" s="19" t="s">
        <v>196</v>
      </c>
      <c r="E25" s="19" t="s">
        <v>197</v>
      </c>
      <c r="F25" s="20" t="s">
        <v>224</v>
      </c>
      <c r="G25" s="18"/>
      <c r="H25" s="18"/>
      <c r="I25" s="21"/>
      <c r="J25" s="28"/>
      <c r="K25" s="28"/>
      <c r="L25" s="6"/>
      <c r="M25" s="6"/>
      <c r="N25" s="60" t="s">
        <v>42</v>
      </c>
      <c r="O25" s="61"/>
      <c r="P25" s="61"/>
      <c r="Q25" s="61">
        <f>W3*0.2</f>
        <v>13.859999999999998</v>
      </c>
      <c r="R25" s="61">
        <f>W3*0.2</f>
        <v>13.859999999999998</v>
      </c>
      <c r="S25" s="61">
        <f>W3*0.2</f>
        <v>13.859999999999998</v>
      </c>
      <c r="T25" s="61">
        <f>W3*0.18</f>
        <v>12.473999999999997</v>
      </c>
      <c r="U25" s="61">
        <f>W3*0.16</f>
        <v>11.087999999999997</v>
      </c>
      <c r="V25" s="61">
        <f>W3*0.15</f>
        <v>10.394999999999998</v>
      </c>
    </row>
    <row r="26" spans="1:22" ht="15">
      <c r="A26" s="17">
        <v>17</v>
      </c>
      <c r="B26" s="18">
        <v>4</v>
      </c>
      <c r="C26" s="19" t="s">
        <v>204</v>
      </c>
      <c r="D26" s="19" t="s">
        <v>205</v>
      </c>
      <c r="E26" s="19" t="s">
        <v>206</v>
      </c>
      <c r="F26" s="20" t="s">
        <v>221</v>
      </c>
      <c r="G26" s="18"/>
      <c r="H26" s="18"/>
      <c r="I26" s="21"/>
      <c r="J26" s="28"/>
      <c r="K26" s="28"/>
      <c r="L26" s="6"/>
      <c r="M26" s="6"/>
      <c r="N26" s="60" t="s">
        <v>43</v>
      </c>
      <c r="O26" s="61"/>
      <c r="P26" s="61"/>
      <c r="Q26" s="61"/>
      <c r="R26" s="61">
        <f>W3*0.1</f>
        <v>6.929999999999999</v>
      </c>
      <c r="S26" s="61">
        <f>W3*0.15</f>
        <v>10.394999999999998</v>
      </c>
      <c r="T26" s="61">
        <f>W3*0.14</f>
        <v>9.701999999999998</v>
      </c>
      <c r="U26" s="61">
        <f>W3*0.12</f>
        <v>8.315999999999997</v>
      </c>
      <c r="V26" s="61">
        <f>W3*0.12</f>
        <v>8.315999999999997</v>
      </c>
    </row>
    <row r="27" spans="1:22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"/>
      <c r="N27" s="60" t="s">
        <v>44</v>
      </c>
      <c r="O27" s="61"/>
      <c r="P27" s="61"/>
      <c r="Q27" s="61"/>
      <c r="R27" s="61"/>
      <c r="S27" s="61">
        <f>W3*0.1</f>
        <v>6.929999999999999</v>
      </c>
      <c r="T27" s="61">
        <f>W3*0.1</f>
        <v>6.929999999999999</v>
      </c>
      <c r="U27" s="61">
        <f>W3*0.1</f>
        <v>6.929999999999999</v>
      </c>
      <c r="V27" s="61">
        <f>W3*0.1</f>
        <v>6.929999999999999</v>
      </c>
    </row>
    <row r="28" spans="1:22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"/>
      <c r="N28" s="60" t="s">
        <v>45</v>
      </c>
      <c r="O28" s="61"/>
      <c r="P28" s="61"/>
      <c r="Q28" s="61"/>
      <c r="R28" s="61"/>
      <c r="S28" s="61"/>
      <c r="T28" s="61">
        <f>W3*0.08</f>
        <v>5.543999999999999</v>
      </c>
      <c r="U28" s="61">
        <f>W3*0.08</f>
        <v>5.543999999999999</v>
      </c>
      <c r="V28" s="61">
        <f>W3*0.08</f>
        <v>5.543999999999999</v>
      </c>
    </row>
    <row r="29" spans="1:22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"/>
      <c r="N29" s="60" t="s">
        <v>46</v>
      </c>
      <c r="O29" s="61"/>
      <c r="P29" s="61"/>
      <c r="Q29" s="61"/>
      <c r="R29" s="61"/>
      <c r="S29" s="61"/>
      <c r="T29" s="61"/>
      <c r="U29" s="61">
        <f>W3*0.07</f>
        <v>4.850999999999999</v>
      </c>
      <c r="V29" s="61">
        <f>W3*0.07</f>
        <v>4.850999999999999</v>
      </c>
    </row>
    <row r="30" spans="1:22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"/>
      <c r="N30" s="63" t="s">
        <v>47</v>
      </c>
      <c r="O30" s="64"/>
      <c r="P30" s="64"/>
      <c r="Q30" s="64"/>
      <c r="R30" s="64"/>
      <c r="S30" s="64"/>
      <c r="T30" s="64"/>
      <c r="U30" s="64"/>
      <c r="V30" s="64">
        <f>W3*0.06</f>
        <v>4.157999999999999</v>
      </c>
    </row>
    <row r="31" spans="1:22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6"/>
      <c r="N31" s="57" t="s">
        <v>48</v>
      </c>
      <c r="O31" s="61">
        <f aca="true" t="shared" si="1" ref="O31:V31">SUM(O23:O30)</f>
        <v>69.29999999999998</v>
      </c>
      <c r="P31" s="61">
        <f t="shared" si="1"/>
        <v>69.29999999999998</v>
      </c>
      <c r="Q31" s="61">
        <f t="shared" si="1"/>
        <v>69.29999999999998</v>
      </c>
      <c r="R31" s="61">
        <f t="shared" si="1"/>
        <v>69.29999999999998</v>
      </c>
      <c r="S31" s="61">
        <f t="shared" si="1"/>
        <v>69.29999999999998</v>
      </c>
      <c r="T31" s="61">
        <f t="shared" si="1"/>
        <v>69.29999999999998</v>
      </c>
      <c r="U31" s="61">
        <f t="shared" si="1"/>
        <v>69.29999999999998</v>
      </c>
      <c r="V31" s="61">
        <f t="shared" si="1"/>
        <v>69.29999999999998</v>
      </c>
    </row>
    <row r="32" spans="1:22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6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6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"/>
      <c r="N34" s="65" t="s">
        <v>50</v>
      </c>
      <c r="O34" s="40"/>
      <c r="P34" s="40"/>
      <c r="Q34" s="40"/>
      <c r="R34" s="40"/>
      <c r="S34" s="40"/>
      <c r="T34" s="40"/>
      <c r="U34" s="40"/>
      <c r="V34" s="40"/>
    </row>
    <row r="35" spans="1:22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"/>
      <c r="N35" s="66" t="s">
        <v>36</v>
      </c>
      <c r="O35" s="66" t="s">
        <v>37</v>
      </c>
      <c r="P35" s="66" t="s">
        <v>38</v>
      </c>
      <c r="Q35" s="66" t="s">
        <v>39</v>
      </c>
      <c r="R35" s="66" t="s">
        <v>147</v>
      </c>
      <c r="S35" s="66" t="s">
        <v>148</v>
      </c>
      <c r="T35" s="66" t="s">
        <v>149</v>
      </c>
      <c r="U35" s="66" t="s">
        <v>150</v>
      </c>
      <c r="V35" s="66" t="s">
        <v>151</v>
      </c>
    </row>
    <row r="36" spans="1:22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"/>
      <c r="N36" s="68" t="s">
        <v>40</v>
      </c>
      <c r="O36" s="69">
        <f>W4</f>
        <v>46.199999999999996</v>
      </c>
      <c r="P36" s="70">
        <f>W4*0.6</f>
        <v>27.719999999999995</v>
      </c>
      <c r="Q36" s="69">
        <f>W4*0.5</f>
        <v>23.099999999999998</v>
      </c>
      <c r="R36" s="69">
        <f>W4*0.4</f>
        <v>18.48</v>
      </c>
      <c r="S36" s="69">
        <f>W4*0.3</f>
        <v>13.859999999999998</v>
      </c>
      <c r="T36" s="69">
        <f>W4*0.28</f>
        <v>12.936</v>
      </c>
      <c r="U36" s="69">
        <f>W4*0.27</f>
        <v>12.474</v>
      </c>
      <c r="V36" s="69">
        <f>W4*0.24</f>
        <v>11.088</v>
      </c>
    </row>
    <row r="37" spans="1:22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"/>
      <c r="N37" s="68" t="s">
        <v>41</v>
      </c>
      <c r="O37" s="69"/>
      <c r="P37" s="69">
        <f>W4*0.4</f>
        <v>18.48</v>
      </c>
      <c r="Q37" s="69">
        <f>W4*0.3</f>
        <v>13.859999999999998</v>
      </c>
      <c r="R37" s="69">
        <f>W4*0.3</f>
        <v>13.859999999999998</v>
      </c>
      <c r="S37" s="69">
        <f>W4*0.25</f>
        <v>11.549999999999999</v>
      </c>
      <c r="T37" s="69">
        <f>W4*0.22</f>
        <v>10.164</v>
      </c>
      <c r="U37" s="69">
        <f>W4*0.2</f>
        <v>9.24</v>
      </c>
      <c r="V37" s="69">
        <f>W4*0.18</f>
        <v>8.315999999999999</v>
      </c>
    </row>
    <row r="38" spans="1:22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"/>
      <c r="N38" s="68" t="s">
        <v>42</v>
      </c>
      <c r="O38" s="69"/>
      <c r="P38" s="69"/>
      <c r="Q38" s="69">
        <f>W4*0.2</f>
        <v>9.24</v>
      </c>
      <c r="R38" s="69">
        <f>W4*0.2</f>
        <v>9.24</v>
      </c>
      <c r="S38" s="69">
        <f>W4*0.2</f>
        <v>9.24</v>
      </c>
      <c r="T38" s="69">
        <f>W4*0.18</f>
        <v>8.315999999999999</v>
      </c>
      <c r="U38" s="69">
        <f>W4*0.16</f>
        <v>7.3919999999999995</v>
      </c>
      <c r="V38" s="69">
        <f>W4*0.15</f>
        <v>6.929999999999999</v>
      </c>
    </row>
    <row r="39" spans="1:22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"/>
      <c r="N39" s="68" t="s">
        <v>43</v>
      </c>
      <c r="O39" s="69"/>
      <c r="P39" s="69"/>
      <c r="Q39" s="69"/>
      <c r="R39" s="69">
        <f>W4*0.1</f>
        <v>4.62</v>
      </c>
      <c r="S39" s="69">
        <f>W4*0.15</f>
        <v>6.929999999999999</v>
      </c>
      <c r="T39" s="69">
        <f>W4*0.14</f>
        <v>6.468</v>
      </c>
      <c r="U39" s="69">
        <f>W4*0.12</f>
        <v>5.544</v>
      </c>
      <c r="V39" s="69">
        <f>W4*0.12</f>
        <v>5.544</v>
      </c>
    </row>
    <row r="40" spans="1:22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"/>
      <c r="N40" s="68" t="s">
        <v>44</v>
      </c>
      <c r="O40" s="69"/>
      <c r="P40" s="69"/>
      <c r="Q40" s="69"/>
      <c r="R40" s="69"/>
      <c r="S40" s="69">
        <f>W4*0.1</f>
        <v>4.62</v>
      </c>
      <c r="T40" s="69">
        <f>W4*0.1</f>
        <v>4.62</v>
      </c>
      <c r="U40" s="69">
        <f>W4*0.1</f>
        <v>4.62</v>
      </c>
      <c r="V40" s="69">
        <f>W4*0.1</f>
        <v>4.62</v>
      </c>
    </row>
    <row r="41" spans="1:22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"/>
      <c r="N41" s="68" t="s">
        <v>45</v>
      </c>
      <c r="O41" s="69"/>
      <c r="P41" s="69"/>
      <c r="Q41" s="69"/>
      <c r="R41" s="69"/>
      <c r="S41" s="69"/>
      <c r="T41" s="69">
        <f>W4*0.08</f>
        <v>3.6959999999999997</v>
      </c>
      <c r="U41" s="69">
        <f>W4*0.08</f>
        <v>3.6959999999999997</v>
      </c>
      <c r="V41" s="69">
        <f>W4*0.08</f>
        <v>3.6959999999999997</v>
      </c>
    </row>
    <row r="42" spans="1:22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"/>
      <c r="N42" s="68" t="s">
        <v>46</v>
      </c>
      <c r="O42" s="69"/>
      <c r="P42" s="69"/>
      <c r="Q42" s="69"/>
      <c r="R42" s="69"/>
      <c r="S42" s="69"/>
      <c r="T42" s="69"/>
      <c r="U42" s="69">
        <f>W4*0.07</f>
        <v>3.234</v>
      </c>
      <c r="V42" s="69">
        <f>W4*0.07</f>
        <v>3.234</v>
      </c>
    </row>
    <row r="43" spans="1:22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6"/>
      <c r="N43" s="71" t="s">
        <v>47</v>
      </c>
      <c r="O43" s="72"/>
      <c r="P43" s="72"/>
      <c r="Q43" s="72"/>
      <c r="R43" s="72"/>
      <c r="S43" s="72"/>
      <c r="T43" s="72"/>
      <c r="U43" s="72"/>
      <c r="V43" s="72">
        <f>W4*0.06</f>
        <v>2.772</v>
      </c>
    </row>
    <row r="44" spans="1:22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"/>
      <c r="N44" s="65" t="s">
        <v>48</v>
      </c>
      <c r="O44" s="69">
        <f aca="true" t="shared" si="2" ref="O44:V44">SUM(O36:O43)</f>
        <v>46.199999999999996</v>
      </c>
      <c r="P44" s="69">
        <f t="shared" si="2"/>
        <v>46.199999999999996</v>
      </c>
      <c r="Q44" s="69">
        <f t="shared" si="2"/>
        <v>46.199999999999996</v>
      </c>
      <c r="R44" s="69">
        <f t="shared" si="2"/>
        <v>46.199999999999996</v>
      </c>
      <c r="S44" s="69">
        <f t="shared" si="2"/>
        <v>46.199999999999996</v>
      </c>
      <c r="T44" s="69">
        <f t="shared" si="2"/>
        <v>46.199999999999996</v>
      </c>
      <c r="U44" s="69">
        <f t="shared" si="2"/>
        <v>46.199999999999996</v>
      </c>
      <c r="V44" s="69">
        <f t="shared" si="2"/>
        <v>46.199999999999996</v>
      </c>
    </row>
    <row r="45" spans="1:2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  <c r="M45" s="6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  <c r="M46" s="6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  <c r="M47" s="6"/>
      <c r="N47" s="73" t="s">
        <v>51</v>
      </c>
      <c r="O47" s="43"/>
      <c r="P47" s="43"/>
      <c r="Q47" s="43"/>
      <c r="R47" s="43"/>
      <c r="S47" s="43"/>
      <c r="T47" s="43"/>
      <c r="U47" s="43"/>
      <c r="V47" s="43"/>
    </row>
    <row r="48" spans="1:2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  <c r="M48" s="6"/>
      <c r="N48" s="74" t="s">
        <v>36</v>
      </c>
      <c r="O48" s="74" t="s">
        <v>37</v>
      </c>
      <c r="P48" s="74" t="s">
        <v>38</v>
      </c>
      <c r="Q48" s="74" t="s">
        <v>39</v>
      </c>
      <c r="R48" s="74" t="s">
        <v>147</v>
      </c>
      <c r="S48" s="74" t="s">
        <v>148</v>
      </c>
      <c r="T48" s="74" t="s">
        <v>149</v>
      </c>
      <c r="U48" s="74" t="s">
        <v>150</v>
      </c>
      <c r="V48" s="74" t="s">
        <v>151</v>
      </c>
    </row>
    <row r="49" spans="1:2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  <c r="M49" s="6"/>
      <c r="N49" s="76" t="s">
        <v>40</v>
      </c>
      <c r="O49" s="77">
        <f>W5</f>
        <v>34.64999999999999</v>
      </c>
      <c r="P49" s="78">
        <f>W5*0.6</f>
        <v>20.789999999999996</v>
      </c>
      <c r="Q49" s="77">
        <f>W5*0.5</f>
        <v>17.324999999999996</v>
      </c>
      <c r="R49" s="77">
        <f>W5*0.4</f>
        <v>13.859999999999998</v>
      </c>
      <c r="S49" s="77">
        <f>W5*0.3</f>
        <v>10.394999999999998</v>
      </c>
      <c r="T49" s="77">
        <f>W5*0.28</f>
        <v>9.701999999999998</v>
      </c>
      <c r="U49" s="77">
        <f>W5*0.27</f>
        <v>9.355499999999997</v>
      </c>
      <c r="V49" s="77">
        <f>W5*0.24</f>
        <v>8.315999999999997</v>
      </c>
    </row>
    <row r="50" spans="1:2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  <c r="M50" s="6"/>
      <c r="N50" s="76" t="s">
        <v>41</v>
      </c>
      <c r="O50" s="77"/>
      <c r="P50" s="77">
        <f>W5*0.4</f>
        <v>13.859999999999998</v>
      </c>
      <c r="Q50" s="77">
        <f>W5*0.3</f>
        <v>10.394999999999998</v>
      </c>
      <c r="R50" s="77">
        <f>W5*0.3</f>
        <v>10.394999999999998</v>
      </c>
      <c r="S50" s="77">
        <f>W5*0.25</f>
        <v>8.662499999999998</v>
      </c>
      <c r="T50" s="77">
        <f>W5*0.22</f>
        <v>7.622999999999998</v>
      </c>
      <c r="U50" s="77">
        <f>W5*0.2</f>
        <v>6.929999999999999</v>
      </c>
      <c r="V50" s="77">
        <f>W5*0.18</f>
        <v>6.236999999999998</v>
      </c>
    </row>
    <row r="51" spans="1:2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  <c r="M51" s="6"/>
      <c r="N51" s="76" t="s">
        <v>42</v>
      </c>
      <c r="O51" s="77"/>
      <c r="P51" s="77"/>
      <c r="Q51" s="77">
        <f>W5*0.2</f>
        <v>6.929999999999999</v>
      </c>
      <c r="R51" s="77">
        <f>W5*0.2</f>
        <v>6.929999999999999</v>
      </c>
      <c r="S51" s="77">
        <f>W5*0.2</f>
        <v>6.929999999999999</v>
      </c>
      <c r="T51" s="77">
        <f>W5*0.18</f>
        <v>6.236999999999998</v>
      </c>
      <c r="U51" s="77">
        <f>W5*0.16</f>
        <v>5.543999999999999</v>
      </c>
      <c r="V51" s="77">
        <f>W5*0.15</f>
        <v>5.197499999999999</v>
      </c>
    </row>
    <row r="52" spans="1:2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  <c r="M52" s="6"/>
      <c r="N52" s="76" t="s">
        <v>43</v>
      </c>
      <c r="O52" s="77"/>
      <c r="P52" s="77"/>
      <c r="Q52" s="77"/>
      <c r="R52" s="77">
        <f>W5*0.1</f>
        <v>3.4649999999999994</v>
      </c>
      <c r="S52" s="77">
        <f>W5*0.15</f>
        <v>5.197499999999999</v>
      </c>
      <c r="T52" s="77">
        <f>W5*0.14</f>
        <v>4.850999999999999</v>
      </c>
      <c r="U52" s="77">
        <f>W5*0.12</f>
        <v>4.157999999999999</v>
      </c>
      <c r="V52" s="77">
        <f>W5*0.12</f>
        <v>4.157999999999999</v>
      </c>
    </row>
    <row r="53" spans="1:2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  <c r="M53" s="6"/>
      <c r="N53" s="76" t="s">
        <v>44</v>
      </c>
      <c r="O53" s="77"/>
      <c r="P53" s="77"/>
      <c r="Q53" s="77"/>
      <c r="R53" s="77"/>
      <c r="S53" s="77">
        <f>W5*0.1</f>
        <v>3.4649999999999994</v>
      </c>
      <c r="T53" s="77">
        <f>W5*0.1</f>
        <v>3.4649999999999994</v>
      </c>
      <c r="U53" s="77">
        <f>W5*0.1</f>
        <v>3.4649999999999994</v>
      </c>
      <c r="V53" s="77">
        <f>W5*0.1</f>
        <v>3.4649999999999994</v>
      </c>
    </row>
    <row r="54" spans="1:2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  <c r="M54" s="6"/>
      <c r="N54" s="76" t="s">
        <v>45</v>
      </c>
      <c r="O54" s="77"/>
      <c r="P54" s="77"/>
      <c r="Q54" s="77"/>
      <c r="R54" s="77"/>
      <c r="S54" s="77"/>
      <c r="T54" s="77">
        <f>W5*0.08</f>
        <v>2.7719999999999994</v>
      </c>
      <c r="U54" s="77">
        <f>W5*0.08</f>
        <v>2.7719999999999994</v>
      </c>
      <c r="V54" s="77">
        <f>W5*0.08</f>
        <v>2.7719999999999994</v>
      </c>
    </row>
    <row r="55" spans="1:2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  <c r="M55" s="6"/>
      <c r="N55" s="76" t="s">
        <v>46</v>
      </c>
      <c r="O55" s="77"/>
      <c r="P55" s="77"/>
      <c r="Q55" s="77"/>
      <c r="R55" s="77"/>
      <c r="S55" s="77"/>
      <c r="T55" s="77"/>
      <c r="U55" s="77">
        <f>W5*0.07</f>
        <v>2.4254999999999995</v>
      </c>
      <c r="V55" s="77">
        <f>W5*0.07</f>
        <v>2.4254999999999995</v>
      </c>
    </row>
    <row r="56" spans="1:2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  <c r="M56" s="6"/>
      <c r="N56" s="79" t="s">
        <v>47</v>
      </c>
      <c r="O56" s="80"/>
      <c r="P56" s="80"/>
      <c r="Q56" s="80"/>
      <c r="R56" s="80"/>
      <c r="S56" s="80"/>
      <c r="T56" s="80"/>
      <c r="U56" s="80"/>
      <c r="V56" s="80">
        <f>W5*0.06</f>
        <v>2.0789999999999993</v>
      </c>
    </row>
    <row r="57" spans="1:2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  <c r="M57" s="6"/>
      <c r="N57" s="73" t="s">
        <v>48</v>
      </c>
      <c r="O57" s="77">
        <f aca="true" t="shared" si="3" ref="O57:V57">SUM(O49:O56)</f>
        <v>34.64999999999999</v>
      </c>
      <c r="P57" s="77">
        <f t="shared" si="3"/>
        <v>34.64999999999999</v>
      </c>
      <c r="Q57" s="77">
        <f t="shared" si="3"/>
        <v>34.64999999999999</v>
      </c>
      <c r="R57" s="77">
        <f t="shared" si="3"/>
        <v>34.64999999999999</v>
      </c>
      <c r="S57" s="77">
        <f t="shared" si="3"/>
        <v>34.64999999999999</v>
      </c>
      <c r="T57" s="77">
        <f t="shared" si="3"/>
        <v>34.64999999999999</v>
      </c>
      <c r="U57" s="77">
        <f t="shared" si="3"/>
        <v>34.64999999999999</v>
      </c>
      <c r="V57" s="77">
        <f t="shared" si="3"/>
        <v>34.64999999999999</v>
      </c>
    </row>
    <row r="58" spans="1:14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  <c r="M58" s="6"/>
      <c r="N58" s="6"/>
    </row>
    <row r="59" spans="1:14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  <c r="M59" s="6"/>
      <c r="N59" s="6"/>
    </row>
    <row r="60" spans="1:14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  <c r="M60" s="6"/>
      <c r="N60" s="6"/>
    </row>
    <row r="61" spans="1:14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  <c r="M61" s="6"/>
      <c r="N61" s="6"/>
    </row>
    <row r="62" spans="1:14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  <c r="M62" s="6"/>
      <c r="N62" s="6"/>
    </row>
    <row r="63" spans="1:14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  <c r="M63" s="6"/>
      <c r="N63" s="6"/>
    </row>
    <row r="64" spans="1:14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  <c r="M64" s="6"/>
      <c r="N64" s="6"/>
    </row>
    <row r="65" spans="1:14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  <c r="M65" s="6"/>
      <c r="N65" s="6"/>
    </row>
    <row r="66" spans="1:14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  <c r="M66" s="6"/>
      <c r="N66" s="6"/>
    </row>
    <row r="67" spans="1:14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  <c r="M67" s="6"/>
      <c r="N67" s="6"/>
    </row>
    <row r="68" spans="1:14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  <c r="M68" s="6"/>
      <c r="N68" s="6"/>
    </row>
    <row r="69" spans="1:14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  <c r="M69" s="6"/>
      <c r="N69" s="6"/>
    </row>
    <row r="70" spans="1:14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  <c r="M70" s="6"/>
      <c r="N70" s="6"/>
    </row>
    <row r="71" spans="1:14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  <c r="M71" s="6"/>
      <c r="N71" s="6"/>
    </row>
    <row r="72" spans="1:14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  <c r="M72" s="6"/>
      <c r="N72" s="6"/>
    </row>
    <row r="73" spans="1:14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  <c r="M73" s="6"/>
      <c r="N73" s="6"/>
    </row>
    <row r="74" spans="1:14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  <c r="M74" s="6"/>
      <c r="N74" s="6"/>
    </row>
    <row r="75" spans="1:14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  <c r="M75" s="6"/>
      <c r="N75" s="6"/>
    </row>
    <row r="76" spans="1:14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  <c r="M76" s="6"/>
      <c r="N76" s="6"/>
    </row>
    <row r="77" spans="1:14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  <c r="M77" s="6"/>
      <c r="N77" s="6"/>
    </row>
    <row r="78" spans="1:14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  <c r="M78" s="6"/>
      <c r="N78" s="6"/>
    </row>
    <row r="79" spans="1:14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  <c r="M79" s="6"/>
      <c r="N79" s="6"/>
    </row>
    <row r="80" spans="1:14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  <c r="M80" s="6"/>
      <c r="N80" s="6"/>
    </row>
    <row r="81" spans="1:14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  <c r="M81" s="6"/>
      <c r="N81" s="6"/>
    </row>
    <row r="82" spans="1:14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  <c r="M82" s="6"/>
      <c r="N82" s="6"/>
    </row>
    <row r="83" spans="1:14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  <c r="M83" s="6"/>
      <c r="N83" s="6"/>
    </row>
    <row r="84" spans="1:14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  <c r="M84" s="6"/>
      <c r="N84" s="6"/>
    </row>
    <row r="85" spans="1:14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  <c r="M85" s="6"/>
      <c r="N85" s="6"/>
    </row>
    <row r="86" spans="1:14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  <c r="M86" s="6"/>
      <c r="N86" s="6"/>
    </row>
    <row r="87" spans="1:14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  <c r="M87" s="6"/>
      <c r="N87" s="6"/>
    </row>
    <row r="88" spans="1:14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  <c r="M88" s="6"/>
      <c r="N88" s="6"/>
    </row>
    <row r="89" spans="1:14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  <c r="M89" s="6"/>
      <c r="N89" s="6"/>
    </row>
    <row r="90" spans="1:14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  <c r="M90" s="6"/>
      <c r="N90" s="6"/>
    </row>
    <row r="91" spans="1:14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  <c r="M91" s="6"/>
      <c r="N91" s="6"/>
    </row>
    <row r="92" spans="1:14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  <c r="M92" s="6"/>
      <c r="N92" s="6"/>
    </row>
    <row r="93" spans="1:14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  <c r="M93" s="6"/>
      <c r="N93" s="6"/>
    </row>
    <row r="94" spans="1:14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  <c r="M94" s="6"/>
      <c r="N94" s="6"/>
    </row>
    <row r="95" spans="1:14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  <c r="M95" s="6"/>
      <c r="N95" s="6"/>
    </row>
    <row r="96" spans="1:14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  <c r="M96" s="6"/>
      <c r="N96" s="6"/>
    </row>
    <row r="97" spans="1:14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  <c r="M97" s="6"/>
      <c r="N97" s="6"/>
    </row>
    <row r="98" spans="1:14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  <c r="M98" s="6"/>
      <c r="N98" s="6"/>
    </row>
    <row r="99" spans="1:14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  <c r="M99" s="6"/>
      <c r="N99" s="6"/>
    </row>
    <row r="100" spans="1:14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  <c r="M100" s="6"/>
      <c r="N100" s="6"/>
    </row>
    <row r="101" spans="1:14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  <c r="M101" s="6"/>
      <c r="N101" s="6"/>
    </row>
    <row r="102" spans="1:14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  <c r="M102" s="6"/>
      <c r="N102" s="6"/>
    </row>
    <row r="103" spans="1:14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  <c r="M103" s="6"/>
      <c r="N103" s="6"/>
    </row>
    <row r="104" spans="1:14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  <c r="M104" s="6"/>
      <c r="N104" s="6"/>
    </row>
    <row r="105" spans="1:14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  <c r="M105" s="6"/>
      <c r="N105" s="6"/>
    </row>
    <row r="106" spans="1:14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  <c r="M106" s="6"/>
      <c r="N106" s="6"/>
    </row>
    <row r="107" spans="1:14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  <c r="M107" s="6"/>
      <c r="N107" s="6"/>
    </row>
    <row r="108" spans="1:14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  <c r="M108" s="6"/>
      <c r="N108" s="6"/>
    </row>
    <row r="109" spans="1:14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  <c r="M109" s="6"/>
      <c r="N109" s="6"/>
    </row>
    <row r="110" spans="1:14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  <c r="M110" s="6"/>
      <c r="N110" s="6"/>
    </row>
    <row r="111" spans="1:14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  <c r="M111" s="6"/>
      <c r="N111" s="6"/>
    </row>
    <row r="112" spans="1:14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  <c r="M112" s="6"/>
      <c r="N112" s="6"/>
    </row>
    <row r="113" spans="1:14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  <c r="M113" s="6"/>
      <c r="N113" s="6"/>
    </row>
    <row r="114" spans="1:14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  <c r="M114" s="6"/>
      <c r="N114" s="6"/>
    </row>
  </sheetData>
  <autoFilter ref="A4:I4">
    <sortState ref="A5:I114">
      <sortCondition sortBy="value" ref="F5:F114"/>
    </sortState>
  </autoFilter>
  <printOptions/>
  <pageMargins left="0.2" right="0.2" top="0.5" bottom="0.5" header="0.3" footer="0.3"/>
  <pageSetup horizontalDpi="600" verticalDpi="600" orientation="portrait" r:id="rId1"/>
  <headerFooter>
    <oddFooter xml:space="preserve">&amp;ROPEN BARRELS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14"/>
  <sheetViews>
    <sheetView workbookViewId="0" topLeftCell="A1">
      <pane ySplit="4" topLeftCell="A5" activePane="bottomLeft" state="frozen"/>
      <selection pane="bottomLeft" activeCell="G8" sqref="G8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28125" style="0" customWidth="1"/>
    <col min="5" max="5" width="22.28125" style="0" customWidth="1"/>
    <col min="8" max="8" width="6.00390625" style="0" customWidth="1"/>
    <col min="12" max="12" width="25.00390625" style="0" customWidth="1"/>
  </cols>
  <sheetData>
    <row r="1" spans="3:23" ht="18">
      <c r="C1" s="1" t="str">
        <f>'Set Up'!B6</f>
        <v>D Bar D Ranch</v>
      </c>
      <c r="F1" s="2"/>
      <c r="G1" s="3"/>
      <c r="H1" s="3"/>
      <c r="I1" s="4" t="str">
        <f>'Set Up'!B7</f>
        <v>Saturday August 29, 2020</v>
      </c>
      <c r="J1" s="5"/>
      <c r="K1" s="5"/>
      <c r="M1" s="29" t="s">
        <v>65</v>
      </c>
      <c r="T1" s="29" t="s">
        <v>25</v>
      </c>
      <c r="U1" s="30"/>
      <c r="V1" s="29" t="s">
        <v>26</v>
      </c>
      <c r="W1" s="30"/>
    </row>
    <row r="2" spans="1:22" ht="15.75">
      <c r="A2" s="6"/>
      <c r="C2" s="146" t="s">
        <v>136</v>
      </c>
      <c r="D2" s="173"/>
      <c r="E2" s="168" t="s">
        <v>140</v>
      </c>
      <c r="F2" s="82">
        <v>10</v>
      </c>
      <c r="H2" s="7"/>
      <c r="I2" s="81" t="s">
        <v>133</v>
      </c>
      <c r="J2" s="8"/>
      <c r="K2" s="8"/>
      <c r="L2" s="6"/>
      <c r="M2" s="29" t="s">
        <v>27</v>
      </c>
      <c r="Q2" s="31">
        <f>D3</f>
        <v>9</v>
      </c>
      <c r="T2" s="32" t="s">
        <v>28</v>
      </c>
      <c r="U2" s="33">
        <v>0.5</v>
      </c>
      <c r="V2" s="34">
        <f>Q6*0.5</f>
        <v>31.499999999999996</v>
      </c>
    </row>
    <row r="3" spans="1:22" ht="15.75">
      <c r="A3" s="6"/>
      <c r="C3" s="9" t="s">
        <v>54</v>
      </c>
      <c r="D3" s="127">
        <v>9</v>
      </c>
      <c r="E3" s="9" t="s">
        <v>1</v>
      </c>
      <c r="F3" s="126">
        <f>'Set Up'!B22</f>
        <v>0</v>
      </c>
      <c r="G3" s="7"/>
      <c r="H3" s="7"/>
      <c r="I3" s="10"/>
      <c r="J3" s="8"/>
      <c r="K3" s="8"/>
      <c r="L3" s="6"/>
      <c r="M3" s="29" t="s">
        <v>145</v>
      </c>
      <c r="Q3" s="35">
        <f>F2</f>
        <v>10</v>
      </c>
      <c r="T3" s="36" t="s">
        <v>30</v>
      </c>
      <c r="U3" s="37">
        <v>0.3</v>
      </c>
      <c r="V3" s="38">
        <f>Q6*0.3</f>
        <v>18.9</v>
      </c>
    </row>
    <row r="4" spans="1:22" ht="15">
      <c r="A4" s="6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2" t="s">
        <v>7</v>
      </c>
      <c r="H4" s="12" t="s">
        <v>8</v>
      </c>
      <c r="I4" s="14" t="s">
        <v>9</v>
      </c>
      <c r="J4" s="15" t="s">
        <v>10</v>
      </c>
      <c r="K4" s="15"/>
      <c r="L4" s="16"/>
      <c r="M4" s="29" t="s">
        <v>131</v>
      </c>
      <c r="Q4" s="39">
        <f>Q2*Q3*0.7</f>
        <v>62.99999999999999</v>
      </c>
      <c r="T4" s="40" t="s">
        <v>31</v>
      </c>
      <c r="U4" s="41">
        <v>0.2</v>
      </c>
      <c r="V4" s="42">
        <f>Q6*0.2</f>
        <v>12.6</v>
      </c>
    </row>
    <row r="5" spans="1:22" ht="15">
      <c r="A5" s="17">
        <v>1</v>
      </c>
      <c r="B5" s="18">
        <v>3</v>
      </c>
      <c r="C5" s="19" t="s">
        <v>154</v>
      </c>
      <c r="D5" s="19" t="s">
        <v>155</v>
      </c>
      <c r="E5" s="19" t="s">
        <v>192</v>
      </c>
      <c r="F5" s="20">
        <v>20.836</v>
      </c>
      <c r="G5" s="18">
        <v>1</v>
      </c>
      <c r="H5" s="18" t="s">
        <v>218</v>
      </c>
      <c r="I5" s="21"/>
      <c r="J5" s="22" t="s">
        <v>11</v>
      </c>
      <c r="K5" s="23">
        <f>F5</f>
        <v>20.836</v>
      </c>
      <c r="L5" s="24" t="s">
        <v>12</v>
      </c>
      <c r="M5" s="29" t="s">
        <v>32</v>
      </c>
      <c r="Q5" s="35">
        <f>F3</f>
        <v>0</v>
      </c>
      <c r="T5" s="93"/>
      <c r="U5" s="94"/>
      <c r="V5" s="95"/>
    </row>
    <row r="6" spans="1:22" ht="15">
      <c r="A6" s="17">
        <v>2</v>
      </c>
      <c r="B6" s="18" t="s">
        <v>176</v>
      </c>
      <c r="C6" s="19" t="s">
        <v>160</v>
      </c>
      <c r="D6" s="19" t="s">
        <v>161</v>
      </c>
      <c r="E6" s="19" t="s">
        <v>203</v>
      </c>
      <c r="F6" s="20">
        <v>22.311</v>
      </c>
      <c r="G6" s="18">
        <v>1</v>
      </c>
      <c r="H6" s="18" t="s">
        <v>226</v>
      </c>
      <c r="I6" s="21"/>
      <c r="J6" s="22" t="s">
        <v>13</v>
      </c>
      <c r="K6" s="26">
        <f>K5+1</f>
        <v>21.836</v>
      </c>
      <c r="L6" s="24" t="s">
        <v>16</v>
      </c>
      <c r="M6" s="29" t="s">
        <v>34</v>
      </c>
      <c r="Q6" s="46">
        <f>SUM(Q4:Q5)</f>
        <v>62.99999999999999</v>
      </c>
      <c r="U6" s="47">
        <f>SUM(U2:U5)</f>
        <v>1</v>
      </c>
      <c r="V6" s="48">
        <f>SUM(V2:V5)</f>
        <v>62.99999999999999</v>
      </c>
    </row>
    <row r="7" spans="1:12" ht="15">
      <c r="A7" s="17">
        <v>3</v>
      </c>
      <c r="B7" s="18" t="s">
        <v>176</v>
      </c>
      <c r="C7" s="19" t="s">
        <v>158</v>
      </c>
      <c r="D7" s="19" t="s">
        <v>159</v>
      </c>
      <c r="E7" s="19" t="s">
        <v>172</v>
      </c>
      <c r="F7" s="20">
        <v>22.628</v>
      </c>
      <c r="G7" s="18"/>
      <c r="H7" s="18"/>
      <c r="I7" s="21"/>
      <c r="J7" s="22" t="s">
        <v>15</v>
      </c>
      <c r="K7" s="26">
        <f>K5+2</f>
        <v>22.836</v>
      </c>
      <c r="L7" s="24" t="s">
        <v>18</v>
      </c>
    </row>
    <row r="8" spans="1:21" ht="15">
      <c r="A8" s="17">
        <v>4</v>
      </c>
      <c r="B8" s="18" t="s">
        <v>176</v>
      </c>
      <c r="C8" s="19" t="s">
        <v>166</v>
      </c>
      <c r="D8" s="19" t="s">
        <v>167</v>
      </c>
      <c r="E8" s="19" t="s">
        <v>168</v>
      </c>
      <c r="F8" s="20">
        <v>23.838</v>
      </c>
      <c r="G8" s="18">
        <v>1</v>
      </c>
      <c r="H8" s="18" t="s">
        <v>227</v>
      </c>
      <c r="I8" s="21"/>
      <c r="J8" s="22"/>
      <c r="M8" s="49" t="s">
        <v>35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>
        <v>1</v>
      </c>
      <c r="C9" s="19" t="s">
        <v>163</v>
      </c>
      <c r="D9" s="19" t="s">
        <v>164</v>
      </c>
      <c r="E9" s="19" t="s">
        <v>165</v>
      </c>
      <c r="F9" s="20">
        <v>30.802</v>
      </c>
      <c r="G9" s="18"/>
      <c r="H9" s="18"/>
      <c r="I9" s="21"/>
      <c r="J9" s="28"/>
      <c r="K9" s="28"/>
      <c r="L9" s="6"/>
      <c r="M9" s="50" t="s">
        <v>36</v>
      </c>
      <c r="N9" s="51" t="s">
        <v>57</v>
      </c>
      <c r="O9" s="51" t="s">
        <v>58</v>
      </c>
      <c r="P9" s="51" t="s">
        <v>59</v>
      </c>
      <c r="Q9" s="51" t="s">
        <v>60</v>
      </c>
      <c r="R9" s="51" t="s">
        <v>61</v>
      </c>
      <c r="S9" s="51" t="s">
        <v>152</v>
      </c>
      <c r="T9" s="51" t="s">
        <v>63</v>
      </c>
      <c r="U9" s="51" t="s">
        <v>153</v>
      </c>
    </row>
    <row r="10" spans="1:21" ht="15">
      <c r="A10" s="17">
        <v>6</v>
      </c>
      <c r="B10" s="18" t="s">
        <v>176</v>
      </c>
      <c r="C10" s="19" t="s">
        <v>207</v>
      </c>
      <c r="D10" s="19" t="s">
        <v>156</v>
      </c>
      <c r="E10" s="19" t="s">
        <v>157</v>
      </c>
      <c r="F10" s="20">
        <v>30.807</v>
      </c>
      <c r="G10" s="18"/>
      <c r="H10" s="18"/>
      <c r="I10" s="21"/>
      <c r="J10" s="28"/>
      <c r="K10" s="28"/>
      <c r="L10" s="6"/>
      <c r="M10" s="49" t="s">
        <v>40</v>
      </c>
      <c r="N10" s="52">
        <f>V2</f>
        <v>31.499999999999996</v>
      </c>
      <c r="O10" s="96">
        <f>V2*0.6</f>
        <v>18.9</v>
      </c>
      <c r="P10" s="52">
        <f>V2*0.5</f>
        <v>15.749999999999998</v>
      </c>
      <c r="Q10" s="52">
        <f>V2*0.4</f>
        <v>12.6</v>
      </c>
      <c r="R10" s="52">
        <f>V2*0.3</f>
        <v>9.45</v>
      </c>
      <c r="S10" s="52">
        <f>V2*0.28</f>
        <v>8.82</v>
      </c>
      <c r="T10" s="52">
        <f>V2*0.27</f>
        <v>8.504999999999999</v>
      </c>
      <c r="U10" s="52">
        <f>V2*0.24</f>
        <v>7.559999999999999</v>
      </c>
    </row>
    <row r="11" spans="1:21" ht="15">
      <c r="A11" s="17">
        <v>7</v>
      </c>
      <c r="B11" s="18" t="s">
        <v>176</v>
      </c>
      <c r="C11" s="19" t="s">
        <v>204</v>
      </c>
      <c r="D11" s="19" t="s">
        <v>205</v>
      </c>
      <c r="E11" s="19" t="s">
        <v>206</v>
      </c>
      <c r="F11" s="20" t="s">
        <v>225</v>
      </c>
      <c r="G11" s="18"/>
      <c r="H11" s="18"/>
      <c r="I11" s="21"/>
      <c r="J11" s="28" t="s">
        <v>19</v>
      </c>
      <c r="K11" s="28"/>
      <c r="M11" s="49" t="s">
        <v>41</v>
      </c>
      <c r="N11" s="52"/>
      <c r="O11" s="52">
        <f>V2*0.4</f>
        <v>12.6</v>
      </c>
      <c r="P11" s="52">
        <f>V2*0.3</f>
        <v>9.45</v>
      </c>
      <c r="Q11" s="52">
        <f>V2*0.3</f>
        <v>9.45</v>
      </c>
      <c r="R11" s="52">
        <f>V2*0.25</f>
        <v>7.874999999999999</v>
      </c>
      <c r="S11" s="52">
        <f>V2*0.22</f>
        <v>6.929999999999999</v>
      </c>
      <c r="T11" s="52">
        <f>V2*0.2</f>
        <v>6.3</v>
      </c>
      <c r="U11" s="52">
        <f>V2*0.18</f>
        <v>5.669999999999999</v>
      </c>
    </row>
    <row r="12" spans="1:21" ht="15">
      <c r="A12" s="17">
        <v>8</v>
      </c>
      <c r="B12" s="18" t="s">
        <v>176</v>
      </c>
      <c r="C12" s="19" t="s">
        <v>198</v>
      </c>
      <c r="D12" s="19" t="s">
        <v>164</v>
      </c>
      <c r="E12" s="19" t="s">
        <v>201</v>
      </c>
      <c r="F12" s="20" t="s">
        <v>225</v>
      </c>
      <c r="G12" s="18"/>
      <c r="H12" s="18"/>
      <c r="I12" s="21"/>
      <c r="J12" s="28" t="s">
        <v>20</v>
      </c>
      <c r="K12" s="28"/>
      <c r="M12" s="49" t="s">
        <v>42</v>
      </c>
      <c r="N12" s="52"/>
      <c r="O12" s="52"/>
      <c r="P12" s="52">
        <f>V2*0.2</f>
        <v>6.3</v>
      </c>
      <c r="Q12" s="52">
        <f>V2*0.2</f>
        <v>6.3</v>
      </c>
      <c r="R12" s="52">
        <f>V2*0.2</f>
        <v>6.3</v>
      </c>
      <c r="S12" s="52">
        <f>V2*0.18</f>
        <v>5.669999999999999</v>
      </c>
      <c r="T12" s="52">
        <f>V2*0.16</f>
        <v>5.039999999999999</v>
      </c>
      <c r="U12" s="52">
        <f>V2*0.15</f>
        <v>4.725</v>
      </c>
    </row>
    <row r="13" spans="1:21" ht="15">
      <c r="A13" s="17">
        <v>9</v>
      </c>
      <c r="B13" s="18">
        <v>2</v>
      </c>
      <c r="C13" s="19" t="s">
        <v>173</v>
      </c>
      <c r="D13" s="19" t="s">
        <v>174</v>
      </c>
      <c r="E13" s="19" t="s">
        <v>175</v>
      </c>
      <c r="F13" s="20" t="s">
        <v>228</v>
      </c>
      <c r="G13" s="18"/>
      <c r="H13" s="18"/>
      <c r="I13" s="21"/>
      <c r="J13" s="28" t="s">
        <v>21</v>
      </c>
      <c r="K13" s="28"/>
      <c r="M13" s="49" t="s">
        <v>43</v>
      </c>
      <c r="N13" s="52"/>
      <c r="O13" s="52"/>
      <c r="P13" s="52"/>
      <c r="Q13" s="52">
        <f>V2*0.1</f>
        <v>3.15</v>
      </c>
      <c r="R13" s="52">
        <f>V2*0.15</f>
        <v>4.725</v>
      </c>
      <c r="S13" s="52">
        <f>V2*0.14</f>
        <v>4.41</v>
      </c>
      <c r="T13" s="52">
        <f>V2*0.12</f>
        <v>3.7799999999999994</v>
      </c>
      <c r="U13" s="52">
        <f>V2*0.12</f>
        <v>3.7799999999999994</v>
      </c>
    </row>
    <row r="14" spans="1:21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22</v>
      </c>
      <c r="K14" s="28"/>
      <c r="M14" s="49" t="s">
        <v>44</v>
      </c>
      <c r="N14" s="52"/>
      <c r="O14" s="52"/>
      <c r="P14" s="52"/>
      <c r="Q14" s="52"/>
      <c r="R14" s="52">
        <f>V2*0.1</f>
        <v>3.15</v>
      </c>
      <c r="S14" s="52">
        <f>V2*0.1</f>
        <v>3.15</v>
      </c>
      <c r="T14" s="52">
        <f>V2*0.1</f>
        <v>3.15</v>
      </c>
      <c r="U14" s="52">
        <f>V2*0.1</f>
        <v>3.15</v>
      </c>
    </row>
    <row r="15" spans="1:21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49" t="s">
        <v>45</v>
      </c>
      <c r="N15" s="52"/>
      <c r="O15" s="52"/>
      <c r="P15" s="52"/>
      <c r="Q15" s="52"/>
      <c r="R15" s="52"/>
      <c r="S15" s="52">
        <f>V2*0.08</f>
        <v>2.5199999999999996</v>
      </c>
      <c r="T15" s="52">
        <f>V2*0.08</f>
        <v>2.5199999999999996</v>
      </c>
      <c r="U15" s="52">
        <f>V2*0.08</f>
        <v>2.5199999999999996</v>
      </c>
    </row>
    <row r="16" spans="1:21" ht="15">
      <c r="A16" s="17">
        <v>12</v>
      </c>
      <c r="B16" s="18"/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49" t="s">
        <v>46</v>
      </c>
      <c r="N16" s="52"/>
      <c r="O16" s="52"/>
      <c r="P16" s="52"/>
      <c r="Q16" s="52"/>
      <c r="R16" s="52"/>
      <c r="S16" s="52"/>
      <c r="T16" s="52">
        <f>V2*0.07</f>
        <v>2.205</v>
      </c>
      <c r="U16" s="52">
        <f>V2*0.07</f>
        <v>2.205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47</v>
      </c>
      <c r="N17" s="55"/>
      <c r="O17" s="55"/>
      <c r="P17" s="55"/>
      <c r="Q17" s="55"/>
      <c r="R17" s="55"/>
      <c r="S17" s="55"/>
      <c r="T17" s="55"/>
      <c r="U17" s="55">
        <f>V2*0.06</f>
        <v>1.8899999999999997</v>
      </c>
    </row>
    <row r="18" spans="1:21" ht="15">
      <c r="A18" s="17">
        <v>14</v>
      </c>
      <c r="B18" s="18"/>
      <c r="C18" s="19"/>
      <c r="D18" s="19"/>
      <c r="E18" s="19"/>
      <c r="F18" s="20"/>
      <c r="G18" s="18"/>
      <c r="H18" s="18"/>
      <c r="I18" s="21"/>
      <c r="J18" s="28"/>
      <c r="K18" s="28"/>
      <c r="L18" s="6"/>
      <c r="M18" s="56" t="s">
        <v>48</v>
      </c>
      <c r="N18" s="52">
        <f aca="true" t="shared" si="0" ref="N18:U18">SUM(N10:N17)</f>
        <v>31.499999999999996</v>
      </c>
      <c r="O18" s="52">
        <f t="shared" si="0"/>
        <v>31.5</v>
      </c>
      <c r="P18" s="52">
        <f t="shared" si="0"/>
        <v>31.499999999999996</v>
      </c>
      <c r="Q18" s="52">
        <f t="shared" si="0"/>
        <v>31.499999999999996</v>
      </c>
      <c r="R18" s="52">
        <f t="shared" si="0"/>
        <v>31.5</v>
      </c>
      <c r="S18" s="52">
        <f t="shared" si="0"/>
        <v>31.499999999999996</v>
      </c>
      <c r="T18" s="52">
        <f t="shared" si="0"/>
        <v>31.5</v>
      </c>
      <c r="U18" s="52">
        <f t="shared" si="0"/>
        <v>31.5</v>
      </c>
    </row>
    <row r="19" spans="1:21" ht="15">
      <c r="A19" s="17">
        <v>15</v>
      </c>
      <c r="B19" s="18"/>
      <c r="C19" s="19"/>
      <c r="D19" s="19"/>
      <c r="E19" s="19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49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36</v>
      </c>
      <c r="N22" s="59" t="s">
        <v>57</v>
      </c>
      <c r="O22" s="59" t="s">
        <v>58</v>
      </c>
      <c r="P22" s="59" t="s">
        <v>59</v>
      </c>
      <c r="Q22" s="59" t="s">
        <v>60</v>
      </c>
      <c r="R22" s="59" t="s">
        <v>61</v>
      </c>
      <c r="S22" s="59" t="s">
        <v>152</v>
      </c>
      <c r="T22" s="59" t="s">
        <v>63</v>
      </c>
      <c r="U22" s="59" t="s">
        <v>153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40</v>
      </c>
      <c r="N23" s="61">
        <f>V3</f>
        <v>18.9</v>
      </c>
      <c r="O23" s="97">
        <f>V3*0.6</f>
        <v>11.339999999999998</v>
      </c>
      <c r="P23" s="61">
        <f>V3*0.5</f>
        <v>9.45</v>
      </c>
      <c r="Q23" s="61">
        <f>V3*0.4</f>
        <v>7.56</v>
      </c>
      <c r="R23" s="61">
        <f>V3*0.3</f>
        <v>5.669999999999999</v>
      </c>
      <c r="S23" s="61">
        <f>V3*0.28</f>
        <v>5.292</v>
      </c>
      <c r="T23" s="61">
        <f>V3*0.27</f>
        <v>5.103</v>
      </c>
      <c r="U23" s="61">
        <f>V3*0.24</f>
        <v>4.536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41</v>
      </c>
      <c r="N24" s="61"/>
      <c r="O24" s="61">
        <f>V3*0.4</f>
        <v>7.56</v>
      </c>
      <c r="P24" s="61">
        <f>V3*0.3</f>
        <v>5.669999999999999</v>
      </c>
      <c r="Q24" s="61">
        <f>V3*0.3</f>
        <v>5.669999999999999</v>
      </c>
      <c r="R24" s="61">
        <f>V3*0.25</f>
        <v>4.725</v>
      </c>
      <c r="S24" s="61">
        <f>V3*0.22</f>
        <v>4.1579999999999995</v>
      </c>
      <c r="T24" s="61">
        <f>V3*0.2</f>
        <v>3.78</v>
      </c>
      <c r="U24" s="61">
        <f>V3*0.18</f>
        <v>3.4019999999999997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42</v>
      </c>
      <c r="N25" s="61"/>
      <c r="O25" s="61"/>
      <c r="P25" s="61">
        <f>V3*0.2</f>
        <v>3.78</v>
      </c>
      <c r="Q25" s="61">
        <f>V3*0.2</f>
        <v>3.78</v>
      </c>
      <c r="R25" s="61">
        <f>V3*0.2</f>
        <v>3.78</v>
      </c>
      <c r="S25" s="61">
        <f>V3*0.18</f>
        <v>3.4019999999999997</v>
      </c>
      <c r="T25" s="61">
        <f>V3*0.16</f>
        <v>3.024</v>
      </c>
      <c r="U25" s="61">
        <f>V3*0.15</f>
        <v>2.8349999999999995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43</v>
      </c>
      <c r="N26" s="61"/>
      <c r="O26" s="61"/>
      <c r="P26" s="61"/>
      <c r="Q26" s="61">
        <f>V3*0.1</f>
        <v>1.89</v>
      </c>
      <c r="R26" s="61">
        <f>V3*0.15</f>
        <v>2.8349999999999995</v>
      </c>
      <c r="S26" s="61">
        <f>V3*0.14</f>
        <v>2.646</v>
      </c>
      <c r="T26" s="61">
        <f>V3*0.12</f>
        <v>2.268</v>
      </c>
      <c r="U26" s="61">
        <f>V3*0.12</f>
        <v>2.268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44</v>
      </c>
      <c r="N27" s="61"/>
      <c r="O27" s="61"/>
      <c r="P27" s="61"/>
      <c r="Q27" s="61"/>
      <c r="R27" s="61">
        <f>V3*0.1</f>
        <v>1.89</v>
      </c>
      <c r="S27" s="61">
        <f>V3*0.1</f>
        <v>1.89</v>
      </c>
      <c r="T27" s="61">
        <f>V3*0.1</f>
        <v>1.89</v>
      </c>
      <c r="U27" s="61">
        <f>V3*0.1</f>
        <v>1.89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45</v>
      </c>
      <c r="N28" s="61"/>
      <c r="O28" s="61"/>
      <c r="P28" s="61"/>
      <c r="Q28" s="61"/>
      <c r="R28" s="61"/>
      <c r="S28" s="61">
        <f>V3*0.08</f>
        <v>1.512</v>
      </c>
      <c r="T28" s="61">
        <f>V3*0.08</f>
        <v>1.512</v>
      </c>
      <c r="U28" s="61">
        <f>V3*0.08</f>
        <v>1.512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46</v>
      </c>
      <c r="N29" s="61"/>
      <c r="O29" s="61"/>
      <c r="P29" s="61"/>
      <c r="Q29" s="61"/>
      <c r="R29" s="61"/>
      <c r="S29" s="61"/>
      <c r="T29" s="61">
        <f>V3*0.07</f>
        <v>1.323</v>
      </c>
      <c r="U29" s="61">
        <f>V3*0.07</f>
        <v>1.323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47</v>
      </c>
      <c r="N30" s="64"/>
      <c r="O30" s="64"/>
      <c r="P30" s="64"/>
      <c r="Q30" s="64"/>
      <c r="R30" s="64"/>
      <c r="S30" s="64"/>
      <c r="T30" s="64"/>
      <c r="U30" s="64">
        <f>V3*0.06</f>
        <v>1.134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48</v>
      </c>
      <c r="N31" s="61">
        <f aca="true" t="shared" si="1" ref="N31:U31">SUM(N23:N30)</f>
        <v>18.9</v>
      </c>
      <c r="O31" s="61">
        <f t="shared" si="1"/>
        <v>18.9</v>
      </c>
      <c r="P31" s="61">
        <f t="shared" si="1"/>
        <v>18.9</v>
      </c>
      <c r="Q31" s="61">
        <f t="shared" si="1"/>
        <v>18.9</v>
      </c>
      <c r="R31" s="61">
        <f t="shared" si="1"/>
        <v>18.9</v>
      </c>
      <c r="S31" s="61">
        <f t="shared" si="1"/>
        <v>18.9</v>
      </c>
      <c r="T31" s="61">
        <f t="shared" si="1"/>
        <v>18.900000000000002</v>
      </c>
      <c r="U31" s="61">
        <f t="shared" si="1"/>
        <v>18.9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50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36</v>
      </c>
      <c r="N35" s="67" t="s">
        <v>57</v>
      </c>
      <c r="O35" s="67" t="s">
        <v>58</v>
      </c>
      <c r="P35" s="67" t="s">
        <v>59</v>
      </c>
      <c r="Q35" s="67" t="s">
        <v>60</v>
      </c>
      <c r="R35" s="67" t="s">
        <v>61</v>
      </c>
      <c r="S35" s="67" t="s">
        <v>152</v>
      </c>
      <c r="T35" s="67" t="s">
        <v>63</v>
      </c>
      <c r="U35" s="67" t="s">
        <v>153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40</v>
      </c>
      <c r="N36" s="69">
        <f>V4</f>
        <v>12.6</v>
      </c>
      <c r="O36" s="98">
        <f>V4*0.6</f>
        <v>7.56</v>
      </c>
      <c r="P36" s="69">
        <f>V4*0.5</f>
        <v>6.3</v>
      </c>
      <c r="Q36" s="69">
        <f>V4*0.4</f>
        <v>5.04</v>
      </c>
      <c r="R36" s="69">
        <f>V4*0.3</f>
        <v>3.78</v>
      </c>
      <c r="S36" s="69">
        <f>V4*0.28</f>
        <v>3.528</v>
      </c>
      <c r="T36" s="69">
        <f>V4*0.27</f>
        <v>3.402</v>
      </c>
      <c r="U36" s="69">
        <f>V4*0.24</f>
        <v>3.024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41</v>
      </c>
      <c r="N37" s="69"/>
      <c r="O37" s="69">
        <f>V4*0.4</f>
        <v>5.04</v>
      </c>
      <c r="P37" s="69">
        <f>V4*0.3</f>
        <v>3.78</v>
      </c>
      <c r="Q37" s="69">
        <f>V4*0.3</f>
        <v>3.78</v>
      </c>
      <c r="R37" s="69">
        <f>V4*0.25</f>
        <v>3.15</v>
      </c>
      <c r="S37" s="69">
        <f>V4*0.22</f>
        <v>2.772</v>
      </c>
      <c r="T37" s="69">
        <f>V4*0.2</f>
        <v>2.52</v>
      </c>
      <c r="U37" s="69">
        <f>V4*0.18</f>
        <v>2.268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42</v>
      </c>
      <c r="N38" s="69"/>
      <c r="O38" s="69"/>
      <c r="P38" s="69">
        <f>V4*0.2</f>
        <v>2.52</v>
      </c>
      <c r="Q38" s="69">
        <f>V4*0.2</f>
        <v>2.52</v>
      </c>
      <c r="R38" s="69">
        <f>V4*0.2</f>
        <v>2.52</v>
      </c>
      <c r="S38" s="69">
        <f>V4*0.18</f>
        <v>2.268</v>
      </c>
      <c r="T38" s="69">
        <f>V4*0.16</f>
        <v>2.016</v>
      </c>
      <c r="U38" s="69">
        <f>V4*0.15</f>
        <v>1.89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43</v>
      </c>
      <c r="N39" s="69"/>
      <c r="O39" s="69"/>
      <c r="P39" s="69"/>
      <c r="Q39" s="69">
        <f>V4*0.1</f>
        <v>1.26</v>
      </c>
      <c r="R39" s="69">
        <f>V4*0.15</f>
        <v>1.89</v>
      </c>
      <c r="S39" s="69">
        <f>V4*0.14</f>
        <v>1.764</v>
      </c>
      <c r="T39" s="69">
        <f>V4*0.12</f>
        <v>1.512</v>
      </c>
      <c r="U39" s="69">
        <f>V4*0.12</f>
        <v>1.512</v>
      </c>
    </row>
    <row r="40" spans="1:21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8" t="s">
        <v>44</v>
      </c>
      <c r="N40" s="69"/>
      <c r="O40" s="69"/>
      <c r="P40" s="69"/>
      <c r="Q40" s="69"/>
      <c r="R40" s="69">
        <f>V4*0.1</f>
        <v>1.26</v>
      </c>
      <c r="S40" s="69">
        <f>V4*0.1</f>
        <v>1.26</v>
      </c>
      <c r="T40" s="69">
        <f>V4*0.1</f>
        <v>1.26</v>
      </c>
      <c r="U40" s="69">
        <f>V4*0.1</f>
        <v>1.26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45</v>
      </c>
      <c r="N41" s="69"/>
      <c r="O41" s="69"/>
      <c r="P41" s="69"/>
      <c r="Q41" s="69"/>
      <c r="R41" s="69"/>
      <c r="S41" s="69">
        <f>V4*0.08</f>
        <v>1.008</v>
      </c>
      <c r="T41" s="69">
        <f>V4*0.08</f>
        <v>1.008</v>
      </c>
      <c r="U41" s="69">
        <f>V4*0.08</f>
        <v>1.008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46</v>
      </c>
      <c r="N42" s="69"/>
      <c r="O42" s="69"/>
      <c r="P42" s="69"/>
      <c r="Q42" s="69"/>
      <c r="R42" s="69"/>
      <c r="S42" s="69"/>
      <c r="T42" s="69">
        <f>V4*0.07</f>
        <v>0.882</v>
      </c>
      <c r="U42" s="69">
        <f>V4*0.07</f>
        <v>0.882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47</v>
      </c>
      <c r="N43" s="72"/>
      <c r="O43" s="72"/>
      <c r="P43" s="72"/>
      <c r="Q43" s="72"/>
      <c r="R43" s="72"/>
      <c r="S43" s="72"/>
      <c r="T43" s="72"/>
      <c r="U43" s="72">
        <f>V4*0.06</f>
        <v>0.756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48</v>
      </c>
      <c r="N44" s="69">
        <f aca="true" t="shared" si="2" ref="N44:U44">SUM(N36:N43)</f>
        <v>12.6</v>
      </c>
      <c r="O44" s="69">
        <f t="shared" si="2"/>
        <v>12.6</v>
      </c>
      <c r="P44" s="69">
        <f t="shared" si="2"/>
        <v>12.6</v>
      </c>
      <c r="Q44" s="69">
        <f t="shared" si="2"/>
        <v>12.6</v>
      </c>
      <c r="R44" s="69">
        <f t="shared" si="2"/>
        <v>12.6</v>
      </c>
      <c r="S44" s="69">
        <f t="shared" si="2"/>
        <v>12.599999999999998</v>
      </c>
      <c r="T44" s="69">
        <f t="shared" si="2"/>
        <v>12.6</v>
      </c>
      <c r="U44" s="69">
        <f t="shared" si="2"/>
        <v>12.6</v>
      </c>
    </row>
    <row r="45" spans="1:1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</row>
    <row r="46" spans="1:1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</row>
    <row r="47" spans="1:1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</row>
    <row r="48" spans="1:1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</row>
    <row r="49" spans="1:1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</row>
    <row r="50" spans="1:1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</row>
    <row r="51" spans="1:1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</row>
    <row r="52" spans="1:1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</row>
    <row r="53" spans="1:1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</row>
    <row r="54" spans="1:1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</row>
    <row r="55" spans="1:1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</row>
    <row r="56" spans="1:1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</row>
    <row r="57" spans="1:1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</row>
    <row r="58" spans="1:12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</row>
    <row r="59" spans="1:12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</row>
    <row r="60" spans="1:12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</row>
    <row r="61" spans="1:12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</row>
    <row r="62" spans="1:12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</row>
    <row r="63" spans="1:12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</row>
    <row r="64" spans="1:12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</row>
    <row r="65" spans="1:12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</row>
    <row r="66" spans="1:12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</row>
    <row r="67" spans="1:12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</row>
    <row r="68" spans="1:12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</row>
    <row r="69" spans="1:12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</row>
    <row r="70" spans="1:12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</row>
    <row r="71" spans="1:12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</row>
    <row r="72" spans="1:12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</row>
    <row r="73" spans="1:12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</row>
    <row r="74" spans="1:12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</row>
    <row r="75" spans="1:12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</row>
    <row r="76" spans="1:12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autoFilter ref="B4:I4">
    <sortState ref="B5:I114">
      <sortCondition sortBy="value" ref="F5:F114"/>
    </sortState>
  </autoFilter>
  <printOptions/>
  <pageMargins left="0.2" right="0.2" top="0.5" bottom="0.5" header="0.3" footer="0.3"/>
  <pageSetup horizontalDpi="600" verticalDpi="600" orientation="portrait" r:id="rId1"/>
  <colBreaks count="1" manualBreakCount="1">
    <brk id="1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4"/>
  <sheetViews>
    <sheetView workbookViewId="0" topLeftCell="A1">
      <pane ySplit="4" topLeftCell="A5" activePane="bottomLeft" state="frozen"/>
      <selection pane="bottomLeft" activeCell="G10" sqref="G10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2.140625" style="0" customWidth="1"/>
    <col min="8" max="8" width="6.00390625" style="0" customWidth="1"/>
    <col min="9" max="9" width="8.28125" style="0" customWidth="1"/>
    <col min="11" max="11" width="6.7109375" style="0" customWidth="1"/>
    <col min="12" max="12" width="23.7109375" style="0" customWidth="1"/>
  </cols>
  <sheetData>
    <row r="1" spans="3:23" ht="18">
      <c r="C1" s="1" t="str">
        <f>'Set Up'!B6</f>
        <v>D Bar D Ranch</v>
      </c>
      <c r="F1" s="2"/>
      <c r="G1" s="3"/>
      <c r="H1" s="3"/>
      <c r="I1" s="4" t="str">
        <f>'Set Up'!B7</f>
        <v>Saturday August 29, 2020</v>
      </c>
      <c r="J1" s="5"/>
      <c r="K1" s="5"/>
      <c r="M1" s="29" t="s">
        <v>65</v>
      </c>
      <c r="T1" s="29" t="s">
        <v>25</v>
      </c>
      <c r="U1" s="30"/>
      <c r="V1" s="29" t="s">
        <v>26</v>
      </c>
      <c r="W1" s="30"/>
    </row>
    <row r="2" spans="1:22" ht="15.75">
      <c r="A2" s="6"/>
      <c r="C2" s="171" t="s">
        <v>56</v>
      </c>
      <c r="D2" s="172"/>
      <c r="E2" s="168" t="s">
        <v>141</v>
      </c>
      <c r="F2" s="82">
        <v>10</v>
      </c>
      <c r="H2" s="7"/>
      <c r="I2" s="81" t="s">
        <v>133</v>
      </c>
      <c r="J2" s="8"/>
      <c r="K2" s="8"/>
      <c r="L2" s="6"/>
      <c r="M2" s="29" t="s">
        <v>27</v>
      </c>
      <c r="Q2" s="31">
        <f>D3</f>
        <v>7</v>
      </c>
      <c r="T2" s="32" t="s">
        <v>28</v>
      </c>
      <c r="U2" s="33">
        <v>0.5</v>
      </c>
      <c r="V2" s="34">
        <f>Q6*0.5</f>
        <v>24.5</v>
      </c>
    </row>
    <row r="3" spans="1:22" ht="15.75">
      <c r="A3" s="6"/>
      <c r="C3" s="9" t="s">
        <v>54</v>
      </c>
      <c r="D3" s="127">
        <v>7</v>
      </c>
      <c r="E3" s="9" t="s">
        <v>1</v>
      </c>
      <c r="F3" s="126">
        <f>'Set Up'!B23</f>
        <v>0</v>
      </c>
      <c r="G3" s="7"/>
      <c r="H3" s="7"/>
      <c r="I3" s="10"/>
      <c r="J3" s="8"/>
      <c r="K3" s="8"/>
      <c r="L3" s="6"/>
      <c r="M3" s="29" t="s">
        <v>108</v>
      </c>
      <c r="Q3" s="35">
        <f>F2</f>
        <v>10</v>
      </c>
      <c r="T3" s="36" t="s">
        <v>30</v>
      </c>
      <c r="U3" s="37">
        <v>0.3</v>
      </c>
      <c r="V3" s="38">
        <f>Q6*0.3</f>
        <v>14.7</v>
      </c>
    </row>
    <row r="4" spans="1:22" ht="15">
      <c r="A4" s="6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2" t="s">
        <v>7</v>
      </c>
      <c r="H4" s="12" t="s">
        <v>8</v>
      </c>
      <c r="I4" s="14" t="s">
        <v>9</v>
      </c>
      <c r="J4" s="15" t="s">
        <v>10</v>
      </c>
      <c r="K4" s="15"/>
      <c r="L4" s="16"/>
      <c r="M4" s="29" t="s">
        <v>131</v>
      </c>
      <c r="Q4" s="39">
        <f>Q2*Q3*0.7</f>
        <v>49</v>
      </c>
      <c r="T4" s="40" t="s">
        <v>31</v>
      </c>
      <c r="U4" s="41">
        <v>0.2</v>
      </c>
      <c r="V4" s="42">
        <f>Q6*0.2</f>
        <v>9.8</v>
      </c>
    </row>
    <row r="5" spans="1:22" ht="15">
      <c r="A5" s="17">
        <v>1</v>
      </c>
      <c r="B5" s="18">
        <v>2</v>
      </c>
      <c r="C5" s="19" t="s">
        <v>177</v>
      </c>
      <c r="D5" s="19" t="s">
        <v>178</v>
      </c>
      <c r="E5" s="27" t="s">
        <v>179</v>
      </c>
      <c r="F5" s="20">
        <v>19.684</v>
      </c>
      <c r="G5" s="18">
        <v>1</v>
      </c>
      <c r="H5" s="18" t="s">
        <v>218</v>
      </c>
      <c r="I5" s="21"/>
      <c r="J5" s="22" t="s">
        <v>11</v>
      </c>
      <c r="K5" s="23">
        <f>F5</f>
        <v>19.684</v>
      </c>
      <c r="L5" s="24" t="s">
        <v>12</v>
      </c>
      <c r="M5" s="29" t="s">
        <v>32</v>
      </c>
      <c r="Q5" s="35">
        <f>F3</f>
        <v>0</v>
      </c>
      <c r="T5" s="93"/>
      <c r="U5" s="94"/>
      <c r="V5" s="95"/>
    </row>
    <row r="6" spans="1:22" ht="15">
      <c r="A6" s="17">
        <v>2</v>
      </c>
      <c r="B6" s="18" t="s">
        <v>176</v>
      </c>
      <c r="C6" s="19" t="s">
        <v>212</v>
      </c>
      <c r="D6" s="19" t="s">
        <v>211</v>
      </c>
      <c r="E6" s="19" t="s">
        <v>220</v>
      </c>
      <c r="F6" s="20">
        <v>21.122</v>
      </c>
      <c r="G6" s="18">
        <v>1</v>
      </c>
      <c r="H6" s="18" t="s">
        <v>226</v>
      </c>
      <c r="I6" s="21"/>
      <c r="J6" s="22" t="s">
        <v>13</v>
      </c>
      <c r="K6" s="26">
        <f>K5+1</f>
        <v>20.684</v>
      </c>
      <c r="L6" s="24" t="s">
        <v>16</v>
      </c>
      <c r="M6" s="29" t="s">
        <v>34</v>
      </c>
      <c r="Q6" s="46">
        <f>SUM(Q4:Q5)</f>
        <v>49</v>
      </c>
      <c r="U6" s="47">
        <f>SUM(U2:U5)</f>
        <v>1</v>
      </c>
      <c r="V6" s="48">
        <f>SUM(V2:V5)</f>
        <v>49</v>
      </c>
    </row>
    <row r="7" spans="1:12" ht="15">
      <c r="A7" s="17">
        <v>3</v>
      </c>
      <c r="B7" s="18">
        <v>1</v>
      </c>
      <c r="C7" s="19" t="s">
        <v>195</v>
      </c>
      <c r="D7" s="19" t="s">
        <v>196</v>
      </c>
      <c r="E7" s="19" t="s">
        <v>197</v>
      </c>
      <c r="F7" s="20">
        <v>22.609</v>
      </c>
      <c r="G7" s="18">
        <v>1</v>
      </c>
      <c r="H7" s="18" t="s">
        <v>227</v>
      </c>
      <c r="I7" s="21"/>
      <c r="J7" s="22" t="s">
        <v>15</v>
      </c>
      <c r="K7" s="26">
        <f>K5+2</f>
        <v>21.684</v>
      </c>
      <c r="L7" s="24" t="s">
        <v>18</v>
      </c>
    </row>
    <row r="8" spans="1:21" ht="15">
      <c r="A8" s="17">
        <v>4</v>
      </c>
      <c r="B8" s="18">
        <v>4</v>
      </c>
      <c r="C8" s="19" t="s">
        <v>193</v>
      </c>
      <c r="D8" s="19" t="s">
        <v>155</v>
      </c>
      <c r="E8" s="19" t="s">
        <v>194</v>
      </c>
      <c r="F8" s="20">
        <v>23.545</v>
      </c>
      <c r="G8" s="18"/>
      <c r="H8" s="18"/>
      <c r="I8" s="21"/>
      <c r="J8" s="22"/>
      <c r="M8" s="49" t="s">
        <v>35</v>
      </c>
      <c r="N8" s="32"/>
      <c r="O8" s="32"/>
      <c r="P8" s="32"/>
      <c r="Q8" s="32"/>
      <c r="R8" s="32"/>
      <c r="S8" s="32"/>
      <c r="T8" s="32"/>
      <c r="U8" s="32"/>
    </row>
    <row r="9" spans="1:21" ht="15">
      <c r="A9" s="17">
        <v>5</v>
      </c>
      <c r="B9" s="18" t="s">
        <v>176</v>
      </c>
      <c r="C9" s="19" t="s">
        <v>169</v>
      </c>
      <c r="D9" s="19" t="s">
        <v>170</v>
      </c>
      <c r="E9" s="19" t="s">
        <v>171</v>
      </c>
      <c r="F9" s="20">
        <v>23.762</v>
      </c>
      <c r="G9" s="18"/>
      <c r="H9" s="18"/>
      <c r="I9" s="21"/>
      <c r="J9" s="28"/>
      <c r="K9" s="28"/>
      <c r="L9" s="6"/>
      <c r="M9" s="50" t="s">
        <v>36</v>
      </c>
      <c r="N9" s="51" t="s">
        <v>57</v>
      </c>
      <c r="O9" s="51" t="s">
        <v>58</v>
      </c>
      <c r="P9" s="51" t="s">
        <v>59</v>
      </c>
      <c r="Q9" s="51" t="s">
        <v>60</v>
      </c>
      <c r="R9" s="51" t="s">
        <v>61</v>
      </c>
      <c r="S9" s="51" t="s">
        <v>62</v>
      </c>
      <c r="T9" s="51" t="s">
        <v>63</v>
      </c>
      <c r="U9" s="51" t="s">
        <v>64</v>
      </c>
    </row>
    <row r="10" spans="1:21" ht="15">
      <c r="A10" s="17">
        <v>6</v>
      </c>
      <c r="B10" s="18" t="s">
        <v>176</v>
      </c>
      <c r="C10" s="19" t="s">
        <v>210</v>
      </c>
      <c r="D10" s="19" t="s">
        <v>211</v>
      </c>
      <c r="E10" s="19" t="s">
        <v>191</v>
      </c>
      <c r="F10" s="20">
        <v>24.226</v>
      </c>
      <c r="G10" s="18"/>
      <c r="H10" s="18"/>
      <c r="I10" s="21"/>
      <c r="J10" s="28"/>
      <c r="K10" s="28"/>
      <c r="L10" s="6"/>
      <c r="M10" s="49" t="s">
        <v>40</v>
      </c>
      <c r="N10" s="52">
        <f>V2</f>
        <v>24.5</v>
      </c>
      <c r="O10" s="96">
        <f>V2*0.6</f>
        <v>14.7</v>
      </c>
      <c r="P10" s="52">
        <f>V2*0.5</f>
        <v>12.25</v>
      </c>
      <c r="Q10" s="52">
        <f>V2*0.4</f>
        <v>9.8</v>
      </c>
      <c r="R10" s="52">
        <f>V2*0.3</f>
        <v>7.35</v>
      </c>
      <c r="S10" s="52">
        <f>V2*0.28</f>
        <v>6.86</v>
      </c>
      <c r="T10" s="52">
        <f>V2*0.27</f>
        <v>6.615</v>
      </c>
      <c r="U10" s="52">
        <f>V2*0.24</f>
        <v>5.88</v>
      </c>
    </row>
    <row r="11" spans="1:21" ht="15">
      <c r="A11" s="17">
        <v>7</v>
      </c>
      <c r="B11" s="18">
        <v>3</v>
      </c>
      <c r="C11" s="27" t="s">
        <v>180</v>
      </c>
      <c r="D11" s="27" t="s">
        <v>181</v>
      </c>
      <c r="E11" s="27" t="s">
        <v>182</v>
      </c>
      <c r="F11" s="20" t="s">
        <v>229</v>
      </c>
      <c r="G11" s="18"/>
      <c r="H11" s="18"/>
      <c r="I11" s="21"/>
      <c r="J11" s="28" t="s">
        <v>19</v>
      </c>
      <c r="K11" s="28"/>
      <c r="M11" s="49" t="s">
        <v>41</v>
      </c>
      <c r="N11" s="52"/>
      <c r="O11" s="52">
        <f>V2*0.4</f>
        <v>9.8</v>
      </c>
      <c r="P11" s="52">
        <f>V2*0.3</f>
        <v>7.35</v>
      </c>
      <c r="Q11" s="52">
        <f>V2*0.3</f>
        <v>7.35</v>
      </c>
      <c r="R11" s="52">
        <f>V2*0.25</f>
        <v>6.125</v>
      </c>
      <c r="S11" s="52">
        <f>V2*0.22</f>
        <v>5.39</v>
      </c>
      <c r="T11" s="52">
        <f>V2*0.2</f>
        <v>4.9</v>
      </c>
      <c r="U11" s="52">
        <f>V2*0.18</f>
        <v>4.41</v>
      </c>
    </row>
    <row r="12" spans="1:21" ht="15">
      <c r="A12" s="17">
        <v>8</v>
      </c>
      <c r="B12" s="18"/>
      <c r="C12" s="19"/>
      <c r="D12" s="19"/>
      <c r="E12" s="19"/>
      <c r="F12" s="20"/>
      <c r="G12" s="18"/>
      <c r="H12" s="18"/>
      <c r="I12" s="21"/>
      <c r="J12" s="28" t="s">
        <v>20</v>
      </c>
      <c r="K12" s="28"/>
      <c r="M12" s="49" t="s">
        <v>42</v>
      </c>
      <c r="N12" s="52"/>
      <c r="O12" s="52"/>
      <c r="P12" s="52">
        <f>V2*0.2</f>
        <v>4.9</v>
      </c>
      <c r="Q12" s="52">
        <f>V2*0.2</f>
        <v>4.9</v>
      </c>
      <c r="R12" s="52">
        <f>V2*0.2</f>
        <v>4.9</v>
      </c>
      <c r="S12" s="52">
        <f>V2*0.18</f>
        <v>4.41</v>
      </c>
      <c r="T12" s="52">
        <f>V2*0.16</f>
        <v>3.92</v>
      </c>
      <c r="U12" s="52">
        <f>V2*0.15</f>
        <v>3.675</v>
      </c>
    </row>
    <row r="13" spans="1:21" ht="15">
      <c r="A13" s="17">
        <v>9</v>
      </c>
      <c r="B13" s="18"/>
      <c r="C13" s="19"/>
      <c r="D13" s="19"/>
      <c r="E13" s="19"/>
      <c r="F13" s="20"/>
      <c r="G13" s="18"/>
      <c r="H13" s="18"/>
      <c r="I13" s="21"/>
      <c r="J13" s="28" t="s">
        <v>21</v>
      </c>
      <c r="K13" s="28"/>
      <c r="M13" s="49" t="s">
        <v>43</v>
      </c>
      <c r="N13" s="52"/>
      <c r="O13" s="52"/>
      <c r="P13" s="52"/>
      <c r="Q13" s="52">
        <f>V2*0.1</f>
        <v>2.45</v>
      </c>
      <c r="R13" s="52">
        <f>V2*0.15</f>
        <v>3.675</v>
      </c>
      <c r="S13" s="52">
        <f>V2*0.14</f>
        <v>3.43</v>
      </c>
      <c r="T13" s="52">
        <f>V2*0.12</f>
        <v>2.94</v>
      </c>
      <c r="U13" s="52">
        <f>V2*0.12</f>
        <v>2.94</v>
      </c>
    </row>
    <row r="14" spans="1:21" ht="15">
      <c r="A14" s="17">
        <v>10</v>
      </c>
      <c r="B14" s="18"/>
      <c r="C14" s="19"/>
      <c r="D14" s="19"/>
      <c r="E14" s="19"/>
      <c r="F14" s="20"/>
      <c r="G14" s="18"/>
      <c r="H14" s="18"/>
      <c r="I14" s="21"/>
      <c r="J14" s="28" t="s">
        <v>22</v>
      </c>
      <c r="K14" s="28"/>
      <c r="M14" s="49" t="s">
        <v>44</v>
      </c>
      <c r="N14" s="52"/>
      <c r="O14" s="52"/>
      <c r="P14" s="52"/>
      <c r="Q14" s="52"/>
      <c r="R14" s="52">
        <f>V2*0.1</f>
        <v>2.45</v>
      </c>
      <c r="S14" s="52">
        <f>V2*0.1</f>
        <v>2.45</v>
      </c>
      <c r="T14" s="52">
        <f>V2*0.1</f>
        <v>2.45</v>
      </c>
      <c r="U14" s="52">
        <f>V2*0.1</f>
        <v>2.45</v>
      </c>
    </row>
    <row r="15" spans="1:21" ht="15">
      <c r="A15" s="17">
        <v>11</v>
      </c>
      <c r="B15" s="18"/>
      <c r="C15" s="19"/>
      <c r="D15" s="19"/>
      <c r="E15" s="19"/>
      <c r="F15" s="20"/>
      <c r="G15" s="18"/>
      <c r="H15" s="18"/>
      <c r="I15" s="21"/>
      <c r="J15" s="28"/>
      <c r="K15" s="28"/>
      <c r="L15" s="6"/>
      <c r="M15" s="49" t="s">
        <v>45</v>
      </c>
      <c r="N15" s="52"/>
      <c r="O15" s="52"/>
      <c r="P15" s="52"/>
      <c r="Q15" s="52"/>
      <c r="R15" s="52"/>
      <c r="S15" s="52">
        <f>V2*0.08</f>
        <v>1.96</v>
      </c>
      <c r="T15" s="52">
        <f>V2*0.08</f>
        <v>1.96</v>
      </c>
      <c r="U15" s="52">
        <f>V2*0.08</f>
        <v>1.96</v>
      </c>
    </row>
    <row r="16" spans="1:21" ht="15">
      <c r="A16" s="17">
        <v>12</v>
      </c>
      <c r="B16" s="18"/>
      <c r="C16" s="19"/>
      <c r="D16" s="19"/>
      <c r="E16" s="19"/>
      <c r="F16" s="20"/>
      <c r="G16" s="18"/>
      <c r="H16" s="18"/>
      <c r="I16" s="21"/>
      <c r="J16" s="28"/>
      <c r="K16" s="28"/>
      <c r="L16" s="6"/>
      <c r="M16" s="49" t="s">
        <v>46</v>
      </c>
      <c r="N16" s="52"/>
      <c r="O16" s="52"/>
      <c r="P16" s="52"/>
      <c r="Q16" s="52"/>
      <c r="R16" s="52"/>
      <c r="S16" s="52"/>
      <c r="T16" s="52">
        <f>V2*0.07</f>
        <v>1.715</v>
      </c>
      <c r="U16" s="52">
        <f>V2*0.07</f>
        <v>1.715</v>
      </c>
    </row>
    <row r="17" spans="1:21" ht="15">
      <c r="A17" s="17">
        <v>13</v>
      </c>
      <c r="B17" s="18"/>
      <c r="C17" s="19"/>
      <c r="D17" s="19"/>
      <c r="E17" s="19"/>
      <c r="F17" s="20"/>
      <c r="G17" s="18"/>
      <c r="H17" s="18"/>
      <c r="I17" s="21"/>
      <c r="J17" s="28"/>
      <c r="K17" s="28"/>
      <c r="L17" s="6"/>
      <c r="M17" s="54" t="s">
        <v>47</v>
      </c>
      <c r="N17" s="55"/>
      <c r="O17" s="55"/>
      <c r="P17" s="55"/>
      <c r="Q17" s="55"/>
      <c r="R17" s="55"/>
      <c r="S17" s="55"/>
      <c r="T17" s="55"/>
      <c r="U17" s="55">
        <f>V2*0.06</f>
        <v>1.47</v>
      </c>
    </row>
    <row r="18" spans="1:21" ht="15">
      <c r="A18" s="17">
        <v>14</v>
      </c>
      <c r="B18" s="18"/>
      <c r="C18" s="19"/>
      <c r="D18" s="19"/>
      <c r="E18" s="27"/>
      <c r="F18" s="20"/>
      <c r="G18" s="18"/>
      <c r="H18" s="18"/>
      <c r="I18" s="21"/>
      <c r="J18" s="28"/>
      <c r="K18" s="28"/>
      <c r="L18" s="6"/>
      <c r="M18" s="56" t="s">
        <v>48</v>
      </c>
      <c r="N18" s="52">
        <f aca="true" t="shared" si="0" ref="N18:U18">SUM(N10:N17)</f>
        <v>24.5</v>
      </c>
      <c r="O18" s="52">
        <f t="shared" si="0"/>
        <v>24.5</v>
      </c>
      <c r="P18" s="52">
        <f t="shared" si="0"/>
        <v>24.5</v>
      </c>
      <c r="Q18" s="52">
        <f t="shared" si="0"/>
        <v>24.499999999999996</v>
      </c>
      <c r="R18" s="52">
        <f t="shared" si="0"/>
        <v>24.5</v>
      </c>
      <c r="S18" s="52">
        <f t="shared" si="0"/>
        <v>24.5</v>
      </c>
      <c r="T18" s="52">
        <f t="shared" si="0"/>
        <v>24.5</v>
      </c>
      <c r="U18" s="52">
        <f t="shared" si="0"/>
        <v>24.5</v>
      </c>
    </row>
    <row r="19" spans="1:21" ht="15">
      <c r="A19" s="17">
        <v>15</v>
      </c>
      <c r="B19" s="18"/>
      <c r="C19" s="19"/>
      <c r="D19" s="19"/>
      <c r="E19" s="19"/>
      <c r="F19" s="20"/>
      <c r="G19" s="18"/>
      <c r="H19" s="18"/>
      <c r="I19" s="21"/>
      <c r="J19" s="28"/>
      <c r="K19" s="28"/>
      <c r="L19" s="6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17">
        <v>16</v>
      </c>
      <c r="B20" s="18"/>
      <c r="C20" s="19"/>
      <c r="D20" s="19"/>
      <c r="E20" s="19"/>
      <c r="F20" s="20"/>
      <c r="G20" s="18"/>
      <c r="H20" s="18"/>
      <c r="I20" s="21"/>
      <c r="J20" s="28"/>
      <c r="K20" s="28"/>
      <c r="L20" s="6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17">
        <v>17</v>
      </c>
      <c r="B21" s="18"/>
      <c r="C21" s="19"/>
      <c r="D21" s="19"/>
      <c r="E21" s="19"/>
      <c r="F21" s="20"/>
      <c r="G21" s="18"/>
      <c r="H21" s="18"/>
      <c r="I21" s="21"/>
      <c r="J21" s="28"/>
      <c r="K21" s="28"/>
      <c r="L21" s="6"/>
      <c r="M21" s="57" t="s">
        <v>49</v>
      </c>
      <c r="N21" s="36"/>
      <c r="O21" s="36"/>
      <c r="P21" s="36"/>
      <c r="Q21" s="36"/>
      <c r="R21" s="36"/>
      <c r="S21" s="36"/>
      <c r="T21" s="36"/>
      <c r="U21" s="36"/>
    </row>
    <row r="22" spans="1:21" ht="15">
      <c r="A22" s="17">
        <v>18</v>
      </c>
      <c r="B22" s="18"/>
      <c r="C22" s="19"/>
      <c r="D22" s="19"/>
      <c r="E22" s="19"/>
      <c r="F22" s="20"/>
      <c r="G22" s="18"/>
      <c r="H22" s="18"/>
      <c r="I22" s="21"/>
      <c r="J22" s="28"/>
      <c r="K22" s="28"/>
      <c r="L22" s="6"/>
      <c r="M22" s="58" t="s">
        <v>36</v>
      </c>
      <c r="N22" s="59" t="s">
        <v>57</v>
      </c>
      <c r="O22" s="59" t="s">
        <v>58</v>
      </c>
      <c r="P22" s="59" t="s">
        <v>59</v>
      </c>
      <c r="Q22" s="59" t="s">
        <v>60</v>
      </c>
      <c r="R22" s="59" t="s">
        <v>61</v>
      </c>
      <c r="S22" s="59" t="s">
        <v>62</v>
      </c>
      <c r="T22" s="59" t="s">
        <v>63</v>
      </c>
      <c r="U22" s="59" t="s">
        <v>64</v>
      </c>
    </row>
    <row r="23" spans="1:21" ht="15">
      <c r="A23" s="17">
        <v>19</v>
      </c>
      <c r="B23" s="18"/>
      <c r="C23" s="19"/>
      <c r="D23" s="19"/>
      <c r="E23" s="19"/>
      <c r="F23" s="20"/>
      <c r="G23" s="18"/>
      <c r="H23" s="18"/>
      <c r="I23" s="21"/>
      <c r="J23" s="28"/>
      <c r="K23" s="28"/>
      <c r="L23" s="6"/>
      <c r="M23" s="60" t="s">
        <v>40</v>
      </c>
      <c r="N23" s="61">
        <f>V3</f>
        <v>14.7</v>
      </c>
      <c r="O23" s="97">
        <f>V3*0.6</f>
        <v>8.819999999999999</v>
      </c>
      <c r="P23" s="61">
        <f>V3*0.5</f>
        <v>7.35</v>
      </c>
      <c r="Q23" s="61">
        <f>V3*0.4</f>
        <v>5.88</v>
      </c>
      <c r="R23" s="61">
        <f>V3*0.3</f>
        <v>4.409999999999999</v>
      </c>
      <c r="S23" s="61">
        <f>V3*0.28</f>
        <v>4.1160000000000005</v>
      </c>
      <c r="T23" s="61">
        <f>V3*0.27</f>
        <v>3.969</v>
      </c>
      <c r="U23" s="61">
        <f>V3*0.24</f>
        <v>3.5279999999999996</v>
      </c>
    </row>
    <row r="24" spans="1:21" ht="15">
      <c r="A24" s="17">
        <v>20</v>
      </c>
      <c r="B24" s="18"/>
      <c r="C24" s="19"/>
      <c r="D24" s="19"/>
      <c r="E24" s="19"/>
      <c r="F24" s="20"/>
      <c r="G24" s="18"/>
      <c r="H24" s="18"/>
      <c r="I24" s="21"/>
      <c r="J24" s="28"/>
      <c r="K24" s="28"/>
      <c r="L24" s="6"/>
      <c r="M24" s="60" t="s">
        <v>41</v>
      </c>
      <c r="N24" s="61"/>
      <c r="O24" s="61">
        <f>V3*0.4</f>
        <v>5.88</v>
      </c>
      <c r="P24" s="61">
        <f>V3*0.3</f>
        <v>4.409999999999999</v>
      </c>
      <c r="Q24" s="61">
        <f>V3*0.3</f>
        <v>4.409999999999999</v>
      </c>
      <c r="R24" s="61">
        <f>V3*0.25</f>
        <v>3.675</v>
      </c>
      <c r="S24" s="61">
        <f>V3*0.22</f>
        <v>3.234</v>
      </c>
      <c r="T24" s="61">
        <f>V3*0.2</f>
        <v>2.94</v>
      </c>
      <c r="U24" s="61">
        <f>V3*0.18</f>
        <v>2.646</v>
      </c>
    </row>
    <row r="25" spans="1:21" ht="15">
      <c r="A25" s="17">
        <v>21</v>
      </c>
      <c r="B25" s="18"/>
      <c r="C25" s="19"/>
      <c r="D25" s="19"/>
      <c r="E25" s="19"/>
      <c r="F25" s="20"/>
      <c r="G25" s="18"/>
      <c r="H25" s="18"/>
      <c r="I25" s="21"/>
      <c r="J25" s="28"/>
      <c r="K25" s="28"/>
      <c r="L25" s="6"/>
      <c r="M25" s="60" t="s">
        <v>42</v>
      </c>
      <c r="N25" s="61"/>
      <c r="O25" s="61"/>
      <c r="P25" s="61">
        <f>V3*0.2</f>
        <v>2.94</v>
      </c>
      <c r="Q25" s="61">
        <f>V3*0.2</f>
        <v>2.94</v>
      </c>
      <c r="R25" s="61">
        <f>V3*0.2</f>
        <v>2.94</v>
      </c>
      <c r="S25" s="61">
        <f>V3*0.18</f>
        <v>2.646</v>
      </c>
      <c r="T25" s="61">
        <f>V3*0.16</f>
        <v>2.352</v>
      </c>
      <c r="U25" s="61">
        <f>V3*0.15</f>
        <v>2.2049999999999996</v>
      </c>
    </row>
    <row r="26" spans="1:21" ht="15">
      <c r="A26" s="17">
        <v>22</v>
      </c>
      <c r="B26" s="18"/>
      <c r="C26" s="19"/>
      <c r="D26" s="19"/>
      <c r="E26" s="19"/>
      <c r="F26" s="20"/>
      <c r="G26" s="18"/>
      <c r="H26" s="18"/>
      <c r="I26" s="21"/>
      <c r="J26" s="28"/>
      <c r="K26" s="28"/>
      <c r="L26" s="6"/>
      <c r="M26" s="60" t="s">
        <v>43</v>
      </c>
      <c r="N26" s="61"/>
      <c r="O26" s="61"/>
      <c r="P26" s="61"/>
      <c r="Q26" s="61">
        <f>V3*0.1</f>
        <v>1.47</v>
      </c>
      <c r="R26" s="61">
        <f>V3*0.15</f>
        <v>2.2049999999999996</v>
      </c>
      <c r="S26" s="61">
        <f>V3*0.14</f>
        <v>2.0580000000000003</v>
      </c>
      <c r="T26" s="61">
        <f>V3*0.12</f>
        <v>1.7639999999999998</v>
      </c>
      <c r="U26" s="61">
        <f>V3*0.12</f>
        <v>1.7639999999999998</v>
      </c>
    </row>
    <row r="27" spans="1:21" ht="15">
      <c r="A27" s="17">
        <v>23</v>
      </c>
      <c r="B27" s="18"/>
      <c r="C27" s="19"/>
      <c r="D27" s="19"/>
      <c r="E27" s="19"/>
      <c r="F27" s="20"/>
      <c r="G27" s="18"/>
      <c r="H27" s="18"/>
      <c r="I27" s="21"/>
      <c r="J27" s="28"/>
      <c r="K27" s="28"/>
      <c r="L27" s="6"/>
      <c r="M27" s="60" t="s">
        <v>44</v>
      </c>
      <c r="N27" s="61"/>
      <c r="O27" s="61"/>
      <c r="P27" s="61"/>
      <c r="Q27" s="61"/>
      <c r="R27" s="61">
        <f>V3*0.1</f>
        <v>1.47</v>
      </c>
      <c r="S27" s="61">
        <f>V3*0.1</f>
        <v>1.47</v>
      </c>
      <c r="T27" s="61">
        <f>V3*0.1</f>
        <v>1.47</v>
      </c>
      <c r="U27" s="61">
        <f>V3*0.1</f>
        <v>1.47</v>
      </c>
    </row>
    <row r="28" spans="1:21" ht="15">
      <c r="A28" s="17">
        <v>24</v>
      </c>
      <c r="B28" s="18"/>
      <c r="C28" s="19"/>
      <c r="D28" s="19"/>
      <c r="E28" s="19"/>
      <c r="F28" s="20"/>
      <c r="G28" s="18"/>
      <c r="H28" s="18"/>
      <c r="I28" s="21"/>
      <c r="J28" s="28"/>
      <c r="K28" s="28"/>
      <c r="L28" s="6"/>
      <c r="M28" s="60" t="s">
        <v>45</v>
      </c>
      <c r="N28" s="61"/>
      <c r="O28" s="61"/>
      <c r="P28" s="61"/>
      <c r="Q28" s="61"/>
      <c r="R28" s="61"/>
      <c r="S28" s="61">
        <f>V3*0.08</f>
        <v>1.176</v>
      </c>
      <c r="T28" s="61">
        <f>V3*0.08</f>
        <v>1.176</v>
      </c>
      <c r="U28" s="61">
        <f>V3*0.08</f>
        <v>1.176</v>
      </c>
    </row>
    <row r="29" spans="1:21" ht="15">
      <c r="A29" s="17">
        <v>25</v>
      </c>
      <c r="B29" s="18"/>
      <c r="C29" s="19"/>
      <c r="D29" s="19"/>
      <c r="E29" s="19"/>
      <c r="F29" s="20"/>
      <c r="G29" s="18"/>
      <c r="H29" s="18"/>
      <c r="I29" s="21"/>
      <c r="J29" s="28"/>
      <c r="K29" s="28"/>
      <c r="L29" s="6"/>
      <c r="M29" s="60" t="s">
        <v>46</v>
      </c>
      <c r="N29" s="61"/>
      <c r="O29" s="61"/>
      <c r="P29" s="61"/>
      <c r="Q29" s="61"/>
      <c r="R29" s="61"/>
      <c r="S29" s="61"/>
      <c r="T29" s="61">
        <f>V3*0.07</f>
        <v>1.0290000000000001</v>
      </c>
      <c r="U29" s="61">
        <f>V3*0.07</f>
        <v>1.0290000000000001</v>
      </c>
    </row>
    <row r="30" spans="1:21" ht="15">
      <c r="A30" s="17">
        <v>26</v>
      </c>
      <c r="B30" s="18"/>
      <c r="C30" s="19"/>
      <c r="D30" s="19"/>
      <c r="E30" s="19"/>
      <c r="F30" s="20"/>
      <c r="G30" s="18"/>
      <c r="H30" s="18"/>
      <c r="I30" s="21"/>
      <c r="J30" s="28"/>
      <c r="K30" s="28"/>
      <c r="L30" s="6"/>
      <c r="M30" s="63" t="s">
        <v>47</v>
      </c>
      <c r="N30" s="64"/>
      <c r="O30" s="64"/>
      <c r="P30" s="64"/>
      <c r="Q30" s="64"/>
      <c r="R30" s="64"/>
      <c r="S30" s="64"/>
      <c r="T30" s="64"/>
      <c r="U30" s="64">
        <f>V3*0.06</f>
        <v>0.8819999999999999</v>
      </c>
    </row>
    <row r="31" spans="1:21" ht="15">
      <c r="A31" s="17">
        <v>27</v>
      </c>
      <c r="B31" s="18"/>
      <c r="C31" s="19"/>
      <c r="D31" s="19"/>
      <c r="E31" s="19"/>
      <c r="F31" s="20"/>
      <c r="G31" s="18"/>
      <c r="H31" s="18"/>
      <c r="I31" s="21"/>
      <c r="J31" s="28"/>
      <c r="K31" s="28"/>
      <c r="L31" s="6"/>
      <c r="M31" s="57" t="s">
        <v>48</v>
      </c>
      <c r="N31" s="61">
        <f aca="true" t="shared" si="1" ref="N31:U31">SUM(N23:N30)</f>
        <v>14.7</v>
      </c>
      <c r="O31" s="61">
        <f t="shared" si="1"/>
        <v>14.7</v>
      </c>
      <c r="P31" s="61">
        <f t="shared" si="1"/>
        <v>14.699999999999998</v>
      </c>
      <c r="Q31" s="61">
        <f t="shared" si="1"/>
        <v>14.7</v>
      </c>
      <c r="R31" s="61">
        <f t="shared" si="1"/>
        <v>14.7</v>
      </c>
      <c r="S31" s="61">
        <f t="shared" si="1"/>
        <v>14.700000000000001</v>
      </c>
      <c r="T31" s="61">
        <f t="shared" si="1"/>
        <v>14.7</v>
      </c>
      <c r="U31" s="61">
        <f t="shared" si="1"/>
        <v>14.7</v>
      </c>
    </row>
    <row r="32" spans="1:21" ht="15">
      <c r="A32" s="17">
        <v>28</v>
      </c>
      <c r="B32" s="18"/>
      <c r="C32" s="19"/>
      <c r="D32" s="19"/>
      <c r="E32" s="19"/>
      <c r="F32" s="20"/>
      <c r="G32" s="18"/>
      <c r="H32" s="18"/>
      <c r="I32" s="21"/>
      <c r="J32" s="28"/>
      <c r="K32" s="28"/>
      <c r="L32" s="6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7">
        <v>29</v>
      </c>
      <c r="B33" s="18"/>
      <c r="C33" s="19"/>
      <c r="D33" s="19"/>
      <c r="E33" s="19"/>
      <c r="F33" s="20"/>
      <c r="G33" s="18"/>
      <c r="H33" s="18"/>
      <c r="I33" s="21"/>
      <c r="J33" s="28"/>
      <c r="K33" s="28"/>
      <c r="L33" s="6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7">
        <v>30</v>
      </c>
      <c r="B34" s="18"/>
      <c r="C34" s="19"/>
      <c r="D34" s="19"/>
      <c r="E34" s="19"/>
      <c r="F34" s="20"/>
      <c r="G34" s="18"/>
      <c r="H34" s="18"/>
      <c r="I34" s="21"/>
      <c r="J34" s="28"/>
      <c r="K34" s="28"/>
      <c r="L34" s="6"/>
      <c r="M34" s="65" t="s">
        <v>50</v>
      </c>
      <c r="N34" s="40"/>
      <c r="O34" s="40"/>
      <c r="P34" s="40"/>
      <c r="Q34" s="40"/>
      <c r="R34" s="40"/>
      <c r="S34" s="40"/>
      <c r="T34" s="40"/>
      <c r="U34" s="40"/>
    </row>
    <row r="35" spans="1:21" ht="15">
      <c r="A35" s="17">
        <v>31</v>
      </c>
      <c r="B35" s="18"/>
      <c r="C35" s="19"/>
      <c r="D35" s="19"/>
      <c r="E35" s="19"/>
      <c r="F35" s="20"/>
      <c r="G35" s="18"/>
      <c r="H35" s="18"/>
      <c r="I35" s="21"/>
      <c r="J35" s="28"/>
      <c r="K35" s="28"/>
      <c r="L35" s="6"/>
      <c r="M35" s="66" t="s">
        <v>36</v>
      </c>
      <c r="N35" s="67" t="s">
        <v>57</v>
      </c>
      <c r="O35" s="67" t="s">
        <v>58</v>
      </c>
      <c r="P35" s="67" t="s">
        <v>59</v>
      </c>
      <c r="Q35" s="67" t="s">
        <v>60</v>
      </c>
      <c r="R35" s="67" t="s">
        <v>61</v>
      </c>
      <c r="S35" s="67" t="s">
        <v>62</v>
      </c>
      <c r="T35" s="67" t="s">
        <v>63</v>
      </c>
      <c r="U35" s="67" t="s">
        <v>64</v>
      </c>
    </row>
    <row r="36" spans="1:21" ht="15">
      <c r="A36" s="17">
        <v>32</v>
      </c>
      <c r="B36" s="18"/>
      <c r="C36" s="19"/>
      <c r="D36" s="19"/>
      <c r="E36" s="19"/>
      <c r="F36" s="20"/>
      <c r="G36" s="18"/>
      <c r="H36" s="18"/>
      <c r="I36" s="21"/>
      <c r="J36" s="28"/>
      <c r="K36" s="28"/>
      <c r="L36" s="6"/>
      <c r="M36" s="68" t="s">
        <v>40</v>
      </c>
      <c r="N36" s="69">
        <f>V4</f>
        <v>9.8</v>
      </c>
      <c r="O36" s="98">
        <f>V4*0.6</f>
        <v>5.88</v>
      </c>
      <c r="P36" s="69">
        <f>V4*0.5</f>
        <v>4.9</v>
      </c>
      <c r="Q36" s="69">
        <f>V4*0.4</f>
        <v>3.9200000000000004</v>
      </c>
      <c r="R36" s="69">
        <f>V4*0.3</f>
        <v>2.94</v>
      </c>
      <c r="S36" s="69">
        <f>V4*0.28</f>
        <v>2.7440000000000007</v>
      </c>
      <c r="T36" s="69">
        <f>V4*0.27</f>
        <v>2.6460000000000004</v>
      </c>
      <c r="U36" s="69">
        <f>V4*0.24</f>
        <v>2.352</v>
      </c>
    </row>
    <row r="37" spans="1:21" ht="15">
      <c r="A37" s="17">
        <v>33</v>
      </c>
      <c r="B37" s="18"/>
      <c r="C37" s="19"/>
      <c r="D37" s="19"/>
      <c r="E37" s="19"/>
      <c r="F37" s="20"/>
      <c r="G37" s="18"/>
      <c r="H37" s="18"/>
      <c r="I37" s="21"/>
      <c r="J37" s="28"/>
      <c r="K37" s="28"/>
      <c r="L37" s="6"/>
      <c r="M37" s="68" t="s">
        <v>41</v>
      </c>
      <c r="N37" s="69"/>
      <c r="O37" s="69">
        <f>V4*0.4</f>
        <v>3.9200000000000004</v>
      </c>
      <c r="P37" s="69">
        <f>V4*0.3</f>
        <v>2.94</v>
      </c>
      <c r="Q37" s="69">
        <f>V4*0.3</f>
        <v>2.94</v>
      </c>
      <c r="R37" s="69">
        <f>V4*0.25</f>
        <v>2.45</v>
      </c>
      <c r="S37" s="69">
        <f>V4*0.22</f>
        <v>2.156</v>
      </c>
      <c r="T37" s="69">
        <f>V4*0.2</f>
        <v>1.9600000000000002</v>
      </c>
      <c r="U37" s="69">
        <f>V4*0.18</f>
        <v>1.764</v>
      </c>
    </row>
    <row r="38" spans="1:21" ht="15">
      <c r="A38" s="17">
        <v>34</v>
      </c>
      <c r="B38" s="18"/>
      <c r="C38" s="19"/>
      <c r="D38" s="19"/>
      <c r="E38" s="19"/>
      <c r="F38" s="20"/>
      <c r="G38" s="18"/>
      <c r="H38" s="18"/>
      <c r="I38" s="21"/>
      <c r="J38" s="28"/>
      <c r="K38" s="28"/>
      <c r="L38" s="6"/>
      <c r="M38" s="68" t="s">
        <v>42</v>
      </c>
      <c r="N38" s="69"/>
      <c r="O38" s="69"/>
      <c r="P38" s="69">
        <f>V4*0.2</f>
        <v>1.9600000000000002</v>
      </c>
      <c r="Q38" s="69">
        <f>V4*0.2</f>
        <v>1.9600000000000002</v>
      </c>
      <c r="R38" s="69">
        <f>V4*0.2</f>
        <v>1.9600000000000002</v>
      </c>
      <c r="S38" s="69">
        <f>V4*0.18</f>
        <v>1.764</v>
      </c>
      <c r="T38" s="69">
        <f>V4*0.16</f>
        <v>1.568</v>
      </c>
      <c r="U38" s="69">
        <f>V4*0.15</f>
        <v>1.47</v>
      </c>
    </row>
    <row r="39" spans="1:21" ht="15">
      <c r="A39" s="17">
        <v>35</v>
      </c>
      <c r="B39" s="18"/>
      <c r="C39" s="19"/>
      <c r="D39" s="19"/>
      <c r="E39" s="19"/>
      <c r="F39" s="20"/>
      <c r="G39" s="18"/>
      <c r="H39" s="18"/>
      <c r="I39" s="21"/>
      <c r="J39" s="28"/>
      <c r="K39" s="28"/>
      <c r="L39" s="6"/>
      <c r="M39" s="68" t="s">
        <v>43</v>
      </c>
      <c r="N39" s="69"/>
      <c r="O39" s="69"/>
      <c r="P39" s="69"/>
      <c r="Q39" s="69">
        <f>V4*0.1</f>
        <v>0.9800000000000001</v>
      </c>
      <c r="R39" s="69">
        <f>V4*0.15</f>
        <v>1.47</v>
      </c>
      <c r="S39" s="69">
        <f>V4*0.14</f>
        <v>1.3720000000000003</v>
      </c>
      <c r="T39" s="69">
        <f>V4*0.12</f>
        <v>1.176</v>
      </c>
      <c r="U39" s="69">
        <f>V4*0.12</f>
        <v>1.176</v>
      </c>
    </row>
    <row r="40" spans="1:21" ht="15">
      <c r="A40" s="17">
        <v>36</v>
      </c>
      <c r="B40" s="18"/>
      <c r="C40" s="19"/>
      <c r="D40" s="19"/>
      <c r="E40" s="19"/>
      <c r="F40" s="20"/>
      <c r="G40" s="18"/>
      <c r="H40" s="18"/>
      <c r="I40" s="21"/>
      <c r="J40" s="28"/>
      <c r="K40" s="28"/>
      <c r="L40" s="6"/>
      <c r="M40" s="68" t="s">
        <v>44</v>
      </c>
      <c r="N40" s="69"/>
      <c r="O40" s="69"/>
      <c r="P40" s="69"/>
      <c r="Q40" s="69"/>
      <c r="R40" s="69">
        <f>V4*0.1</f>
        <v>0.9800000000000001</v>
      </c>
      <c r="S40" s="69">
        <f>V4*0.1</f>
        <v>0.9800000000000001</v>
      </c>
      <c r="T40" s="69">
        <f>V4*0.1</f>
        <v>0.9800000000000001</v>
      </c>
      <c r="U40" s="69">
        <f>V4*0.1</f>
        <v>0.9800000000000001</v>
      </c>
    </row>
    <row r="41" spans="1:21" ht="15">
      <c r="A41" s="17">
        <v>37</v>
      </c>
      <c r="B41" s="18"/>
      <c r="C41" s="19"/>
      <c r="D41" s="19"/>
      <c r="E41" s="19"/>
      <c r="F41" s="20"/>
      <c r="G41" s="18"/>
      <c r="H41" s="18"/>
      <c r="I41" s="21"/>
      <c r="J41" s="28"/>
      <c r="K41" s="28"/>
      <c r="L41" s="6"/>
      <c r="M41" s="68" t="s">
        <v>45</v>
      </c>
      <c r="N41" s="69"/>
      <c r="O41" s="69"/>
      <c r="P41" s="69"/>
      <c r="Q41" s="69"/>
      <c r="R41" s="69"/>
      <c r="S41" s="69">
        <f>V4*0.08</f>
        <v>0.784</v>
      </c>
      <c r="T41" s="69">
        <f>V4*0.08</f>
        <v>0.784</v>
      </c>
      <c r="U41" s="69">
        <f>V4*0.08</f>
        <v>0.784</v>
      </c>
    </row>
    <row r="42" spans="1:21" ht="15">
      <c r="A42" s="17">
        <v>38</v>
      </c>
      <c r="B42" s="18"/>
      <c r="C42" s="19"/>
      <c r="D42" s="19"/>
      <c r="E42" s="19"/>
      <c r="F42" s="20"/>
      <c r="G42" s="18"/>
      <c r="H42" s="18"/>
      <c r="I42" s="21"/>
      <c r="J42" s="28"/>
      <c r="K42" s="28"/>
      <c r="L42" s="6"/>
      <c r="M42" s="68" t="s">
        <v>46</v>
      </c>
      <c r="N42" s="69"/>
      <c r="O42" s="69"/>
      <c r="P42" s="69"/>
      <c r="Q42" s="69"/>
      <c r="R42" s="69"/>
      <c r="S42" s="69"/>
      <c r="T42" s="69">
        <f>V4*0.07</f>
        <v>0.6860000000000002</v>
      </c>
      <c r="U42" s="69">
        <f>V4*0.07</f>
        <v>0.6860000000000002</v>
      </c>
    </row>
    <row r="43" spans="1:21" ht="15">
      <c r="A43" s="17">
        <v>39</v>
      </c>
      <c r="B43" s="18"/>
      <c r="C43" s="19"/>
      <c r="D43" s="19"/>
      <c r="E43" s="19"/>
      <c r="F43" s="20"/>
      <c r="G43" s="18"/>
      <c r="H43" s="18"/>
      <c r="I43" s="21"/>
      <c r="J43" s="28"/>
      <c r="K43" s="28"/>
      <c r="L43" s="6"/>
      <c r="M43" s="71" t="s">
        <v>47</v>
      </c>
      <c r="N43" s="72"/>
      <c r="O43" s="72"/>
      <c r="P43" s="72"/>
      <c r="Q43" s="72"/>
      <c r="R43" s="72"/>
      <c r="S43" s="72"/>
      <c r="T43" s="72"/>
      <c r="U43" s="72">
        <f>V4*0.06</f>
        <v>0.588</v>
      </c>
    </row>
    <row r="44" spans="1:21" ht="15">
      <c r="A44" s="17">
        <v>40</v>
      </c>
      <c r="B44" s="18"/>
      <c r="C44" s="19"/>
      <c r="D44" s="19"/>
      <c r="E44" s="19"/>
      <c r="F44" s="20"/>
      <c r="G44" s="18"/>
      <c r="H44" s="18"/>
      <c r="I44" s="21"/>
      <c r="J44" s="28"/>
      <c r="K44" s="28"/>
      <c r="L44" s="6"/>
      <c r="M44" s="65" t="s">
        <v>48</v>
      </c>
      <c r="N44" s="69">
        <f aca="true" t="shared" si="2" ref="N44:U44">SUM(N36:N43)</f>
        <v>9.8</v>
      </c>
      <c r="O44" s="69">
        <f t="shared" si="2"/>
        <v>9.8</v>
      </c>
      <c r="P44" s="69">
        <f t="shared" si="2"/>
        <v>9.8</v>
      </c>
      <c r="Q44" s="69">
        <f t="shared" si="2"/>
        <v>9.8</v>
      </c>
      <c r="R44" s="69">
        <f t="shared" si="2"/>
        <v>9.8</v>
      </c>
      <c r="S44" s="69">
        <f t="shared" si="2"/>
        <v>9.800000000000002</v>
      </c>
      <c r="T44" s="69">
        <f t="shared" si="2"/>
        <v>9.800000000000002</v>
      </c>
      <c r="U44" s="69">
        <f t="shared" si="2"/>
        <v>9.799999999999999</v>
      </c>
    </row>
    <row r="45" spans="1:12" ht="15">
      <c r="A45" s="17">
        <v>41</v>
      </c>
      <c r="B45" s="18"/>
      <c r="C45" s="19"/>
      <c r="D45" s="19"/>
      <c r="E45" s="19"/>
      <c r="F45" s="20"/>
      <c r="G45" s="18"/>
      <c r="H45" s="18"/>
      <c r="I45" s="21"/>
      <c r="J45" s="28"/>
      <c r="K45" s="28"/>
      <c r="L45" s="6"/>
    </row>
    <row r="46" spans="1:12" ht="15">
      <c r="A46" s="17">
        <v>42</v>
      </c>
      <c r="B46" s="18"/>
      <c r="C46" s="19"/>
      <c r="D46" s="19"/>
      <c r="E46" s="19"/>
      <c r="F46" s="20"/>
      <c r="G46" s="18"/>
      <c r="H46" s="18"/>
      <c r="I46" s="21"/>
      <c r="J46" s="28"/>
      <c r="K46" s="28"/>
      <c r="L46" s="6"/>
    </row>
    <row r="47" spans="1:12" ht="15">
      <c r="A47" s="17">
        <v>43</v>
      </c>
      <c r="B47" s="18"/>
      <c r="C47" s="19"/>
      <c r="D47" s="19"/>
      <c r="E47" s="19"/>
      <c r="F47" s="20"/>
      <c r="G47" s="18"/>
      <c r="H47" s="18"/>
      <c r="I47" s="21"/>
      <c r="J47" s="28"/>
      <c r="K47" s="28"/>
      <c r="L47" s="6"/>
    </row>
    <row r="48" spans="1:12" ht="15">
      <c r="A48" s="17">
        <v>44</v>
      </c>
      <c r="B48" s="18"/>
      <c r="C48" s="19"/>
      <c r="D48" s="19"/>
      <c r="E48" s="19"/>
      <c r="F48" s="20"/>
      <c r="G48" s="18"/>
      <c r="H48" s="18"/>
      <c r="I48" s="21"/>
      <c r="J48" s="28"/>
      <c r="K48" s="28"/>
      <c r="L48" s="6"/>
    </row>
    <row r="49" spans="1:12" ht="15">
      <c r="A49" s="17">
        <v>45</v>
      </c>
      <c r="B49" s="18"/>
      <c r="C49" s="19"/>
      <c r="D49" s="19"/>
      <c r="E49" s="19"/>
      <c r="F49" s="20"/>
      <c r="G49" s="18"/>
      <c r="H49" s="18"/>
      <c r="I49" s="21"/>
      <c r="J49" s="28"/>
      <c r="K49" s="28"/>
      <c r="L49" s="6"/>
    </row>
    <row r="50" spans="1:12" ht="15">
      <c r="A50" s="17">
        <v>46</v>
      </c>
      <c r="B50" s="18"/>
      <c r="C50" s="19"/>
      <c r="D50" s="19"/>
      <c r="E50" s="19"/>
      <c r="F50" s="20"/>
      <c r="G50" s="18"/>
      <c r="H50" s="18"/>
      <c r="I50" s="21"/>
      <c r="J50" s="28"/>
      <c r="K50" s="28"/>
      <c r="L50" s="6"/>
    </row>
    <row r="51" spans="1:12" ht="15">
      <c r="A51" s="17">
        <v>47</v>
      </c>
      <c r="B51" s="18"/>
      <c r="C51" s="19"/>
      <c r="D51" s="19"/>
      <c r="E51" s="19"/>
      <c r="F51" s="20"/>
      <c r="G51" s="18"/>
      <c r="H51" s="18"/>
      <c r="I51" s="21"/>
      <c r="J51" s="28"/>
      <c r="K51" s="28"/>
      <c r="L51" s="6"/>
    </row>
    <row r="52" spans="1:12" ht="15">
      <c r="A52" s="17">
        <v>48</v>
      </c>
      <c r="B52" s="18"/>
      <c r="C52" s="19"/>
      <c r="D52" s="19"/>
      <c r="E52" s="19"/>
      <c r="F52" s="20"/>
      <c r="G52" s="18"/>
      <c r="H52" s="18"/>
      <c r="I52" s="21"/>
      <c r="J52" s="28"/>
      <c r="K52" s="28"/>
      <c r="L52" s="6"/>
    </row>
    <row r="53" spans="1:12" ht="15">
      <c r="A53" s="17">
        <v>49</v>
      </c>
      <c r="B53" s="18"/>
      <c r="C53" s="19"/>
      <c r="D53" s="19"/>
      <c r="E53" s="19"/>
      <c r="F53" s="20"/>
      <c r="G53" s="18"/>
      <c r="H53" s="18"/>
      <c r="I53" s="21"/>
      <c r="J53" s="28"/>
      <c r="K53" s="28"/>
      <c r="L53" s="6"/>
    </row>
    <row r="54" spans="1:12" ht="15">
      <c r="A54" s="17">
        <v>50</v>
      </c>
      <c r="B54" s="18"/>
      <c r="C54" s="19"/>
      <c r="D54" s="19"/>
      <c r="E54" s="19"/>
      <c r="F54" s="20"/>
      <c r="G54" s="18"/>
      <c r="H54" s="18"/>
      <c r="I54" s="21"/>
      <c r="J54" s="28"/>
      <c r="K54" s="28"/>
      <c r="L54" s="6"/>
    </row>
    <row r="55" spans="1:12" ht="15">
      <c r="A55" s="17">
        <v>51</v>
      </c>
      <c r="B55" s="18"/>
      <c r="C55" s="19"/>
      <c r="D55" s="19"/>
      <c r="E55" s="19"/>
      <c r="F55" s="20"/>
      <c r="G55" s="18"/>
      <c r="H55" s="18"/>
      <c r="I55" s="21"/>
      <c r="J55" s="28"/>
      <c r="K55" s="28"/>
      <c r="L55" s="6"/>
    </row>
    <row r="56" spans="1:12" ht="15">
      <c r="A56" s="17">
        <v>52</v>
      </c>
      <c r="B56" s="17"/>
      <c r="C56" s="17"/>
      <c r="D56" s="17"/>
      <c r="E56" s="17"/>
      <c r="F56" s="20"/>
      <c r="G56" s="18"/>
      <c r="H56" s="18"/>
      <c r="I56" s="21"/>
      <c r="J56" s="28"/>
      <c r="K56" s="28"/>
      <c r="L56" s="6"/>
    </row>
    <row r="57" spans="1:12" ht="15">
      <c r="A57" s="17">
        <v>53</v>
      </c>
      <c r="B57" s="17"/>
      <c r="C57" s="17"/>
      <c r="D57" s="17"/>
      <c r="E57" s="17"/>
      <c r="F57" s="20"/>
      <c r="G57" s="18"/>
      <c r="H57" s="18"/>
      <c r="I57" s="21"/>
      <c r="J57" s="28"/>
      <c r="K57" s="28"/>
      <c r="L57" s="6"/>
    </row>
    <row r="58" spans="1:12" ht="15">
      <c r="A58" s="17">
        <v>54</v>
      </c>
      <c r="B58" s="17"/>
      <c r="C58" s="17"/>
      <c r="D58" s="17"/>
      <c r="E58" s="17"/>
      <c r="F58" s="20"/>
      <c r="G58" s="18"/>
      <c r="H58" s="18"/>
      <c r="I58" s="21"/>
      <c r="J58" s="28"/>
      <c r="K58" s="28"/>
      <c r="L58" s="6"/>
    </row>
    <row r="59" spans="1:12" ht="15">
      <c r="A59" s="17">
        <v>55</v>
      </c>
      <c r="B59" s="17"/>
      <c r="C59" s="17"/>
      <c r="D59" s="17"/>
      <c r="E59" s="17"/>
      <c r="F59" s="20"/>
      <c r="G59" s="18"/>
      <c r="H59" s="18"/>
      <c r="I59" s="21"/>
      <c r="J59" s="28"/>
      <c r="K59" s="28"/>
      <c r="L59" s="6"/>
    </row>
    <row r="60" spans="1:12" ht="15">
      <c r="A60" s="17">
        <v>56</v>
      </c>
      <c r="B60" s="17"/>
      <c r="C60" s="17"/>
      <c r="D60" s="17"/>
      <c r="E60" s="17"/>
      <c r="F60" s="20"/>
      <c r="G60" s="18"/>
      <c r="H60" s="18"/>
      <c r="I60" s="21"/>
      <c r="J60" s="28"/>
      <c r="K60" s="28"/>
      <c r="L60" s="6"/>
    </row>
    <row r="61" spans="1:12" ht="15">
      <c r="A61" s="17">
        <v>57</v>
      </c>
      <c r="B61" s="17"/>
      <c r="C61" s="17"/>
      <c r="D61" s="17"/>
      <c r="E61" s="17"/>
      <c r="F61" s="20"/>
      <c r="G61" s="18"/>
      <c r="H61" s="18"/>
      <c r="I61" s="21"/>
      <c r="J61" s="28"/>
      <c r="K61" s="28"/>
      <c r="L61" s="6"/>
    </row>
    <row r="62" spans="1:12" ht="15">
      <c r="A62" s="17">
        <v>58</v>
      </c>
      <c r="B62" s="17"/>
      <c r="C62" s="17"/>
      <c r="D62" s="17"/>
      <c r="E62" s="17"/>
      <c r="F62" s="20"/>
      <c r="G62" s="18"/>
      <c r="H62" s="18"/>
      <c r="I62" s="21"/>
      <c r="J62" s="28"/>
      <c r="K62" s="28"/>
      <c r="L62" s="6"/>
    </row>
    <row r="63" spans="1:12" ht="15">
      <c r="A63" s="17">
        <v>59</v>
      </c>
      <c r="B63" s="17"/>
      <c r="C63" s="17"/>
      <c r="D63" s="17"/>
      <c r="E63" s="17"/>
      <c r="F63" s="20"/>
      <c r="G63" s="18"/>
      <c r="H63" s="18"/>
      <c r="I63" s="21"/>
      <c r="J63" s="28"/>
      <c r="K63" s="28"/>
      <c r="L63" s="6"/>
    </row>
    <row r="64" spans="1:12" ht="15">
      <c r="A64" s="17">
        <v>60</v>
      </c>
      <c r="B64" s="17"/>
      <c r="C64" s="17"/>
      <c r="D64" s="17"/>
      <c r="E64" s="17"/>
      <c r="F64" s="20"/>
      <c r="G64" s="18"/>
      <c r="H64" s="18"/>
      <c r="I64" s="21"/>
      <c r="J64" s="28"/>
      <c r="K64" s="28"/>
      <c r="L64" s="6"/>
    </row>
    <row r="65" spans="1:12" ht="15">
      <c r="A65" s="17">
        <v>61</v>
      </c>
      <c r="B65" s="17"/>
      <c r="C65" s="17"/>
      <c r="D65" s="17"/>
      <c r="E65" s="17"/>
      <c r="F65" s="20"/>
      <c r="G65" s="18"/>
      <c r="H65" s="18"/>
      <c r="I65" s="21"/>
      <c r="J65" s="28"/>
      <c r="K65" s="28"/>
      <c r="L65" s="6"/>
    </row>
    <row r="66" spans="1:12" ht="15">
      <c r="A66" s="17">
        <v>62</v>
      </c>
      <c r="B66" s="17"/>
      <c r="C66" s="17"/>
      <c r="D66" s="17"/>
      <c r="E66" s="17"/>
      <c r="F66" s="20"/>
      <c r="G66" s="18"/>
      <c r="H66" s="18"/>
      <c r="I66" s="21"/>
      <c r="J66" s="28"/>
      <c r="K66" s="28"/>
      <c r="L66" s="6"/>
    </row>
    <row r="67" spans="1:12" ht="15">
      <c r="A67" s="17">
        <v>63</v>
      </c>
      <c r="B67" s="17"/>
      <c r="C67" s="17"/>
      <c r="D67" s="17"/>
      <c r="E67" s="17"/>
      <c r="F67" s="20"/>
      <c r="G67" s="18"/>
      <c r="H67" s="18"/>
      <c r="I67" s="21"/>
      <c r="J67" s="28"/>
      <c r="K67" s="28"/>
      <c r="L67" s="6"/>
    </row>
    <row r="68" spans="1:12" ht="15">
      <c r="A68" s="17">
        <v>64</v>
      </c>
      <c r="B68" s="17"/>
      <c r="C68" s="17"/>
      <c r="D68" s="17"/>
      <c r="E68" s="17"/>
      <c r="F68" s="20"/>
      <c r="G68" s="18"/>
      <c r="H68" s="18"/>
      <c r="I68" s="21"/>
      <c r="J68" s="28"/>
      <c r="K68" s="28"/>
      <c r="L68" s="6"/>
    </row>
    <row r="69" spans="1:12" ht="15">
      <c r="A69" s="17">
        <v>65</v>
      </c>
      <c r="B69" s="17"/>
      <c r="C69" s="17"/>
      <c r="D69" s="17"/>
      <c r="E69" s="17"/>
      <c r="F69" s="20"/>
      <c r="G69" s="18"/>
      <c r="H69" s="18"/>
      <c r="I69" s="21"/>
      <c r="J69" s="28"/>
      <c r="K69" s="28"/>
      <c r="L69" s="6"/>
    </row>
    <row r="70" spans="1:12" ht="15">
      <c r="A70" s="17">
        <v>66</v>
      </c>
      <c r="B70" s="17"/>
      <c r="C70" s="17"/>
      <c r="D70" s="17"/>
      <c r="E70" s="17"/>
      <c r="F70" s="20"/>
      <c r="G70" s="18"/>
      <c r="H70" s="18"/>
      <c r="I70" s="21"/>
      <c r="J70" s="28"/>
      <c r="K70" s="28"/>
      <c r="L70" s="6"/>
    </row>
    <row r="71" spans="1:12" ht="15">
      <c r="A71" s="17">
        <v>67</v>
      </c>
      <c r="B71" s="17"/>
      <c r="C71" s="17"/>
      <c r="D71" s="17"/>
      <c r="E71" s="17"/>
      <c r="F71" s="20"/>
      <c r="G71" s="18"/>
      <c r="H71" s="18"/>
      <c r="I71" s="21"/>
      <c r="J71" s="28"/>
      <c r="K71" s="28"/>
      <c r="L71" s="6"/>
    </row>
    <row r="72" spans="1:12" ht="15">
      <c r="A72" s="17">
        <v>68</v>
      </c>
      <c r="B72" s="17"/>
      <c r="C72" s="17"/>
      <c r="D72" s="17"/>
      <c r="E72" s="17"/>
      <c r="F72" s="20"/>
      <c r="G72" s="18"/>
      <c r="H72" s="18"/>
      <c r="I72" s="21"/>
      <c r="J72" s="28"/>
      <c r="K72" s="28"/>
      <c r="L72" s="6"/>
    </row>
    <row r="73" spans="1:12" ht="15">
      <c r="A73" s="17">
        <v>69</v>
      </c>
      <c r="B73" s="17"/>
      <c r="C73" s="17"/>
      <c r="D73" s="17"/>
      <c r="E73" s="17"/>
      <c r="F73" s="20"/>
      <c r="G73" s="18"/>
      <c r="H73" s="18"/>
      <c r="I73" s="21"/>
      <c r="J73" s="28"/>
      <c r="K73" s="28"/>
      <c r="L73" s="6"/>
    </row>
    <row r="74" spans="1:12" ht="15">
      <c r="A74" s="17">
        <v>70</v>
      </c>
      <c r="B74" s="17"/>
      <c r="C74" s="17"/>
      <c r="D74" s="17"/>
      <c r="E74" s="17"/>
      <c r="F74" s="20"/>
      <c r="G74" s="18"/>
      <c r="H74" s="18"/>
      <c r="I74" s="21"/>
      <c r="J74" s="28"/>
      <c r="K74" s="28"/>
      <c r="L74" s="6"/>
    </row>
    <row r="75" spans="1:12" ht="15">
      <c r="A75" s="17">
        <v>71</v>
      </c>
      <c r="B75" s="17"/>
      <c r="C75" s="17"/>
      <c r="D75" s="17"/>
      <c r="E75" s="17"/>
      <c r="F75" s="20"/>
      <c r="G75" s="18"/>
      <c r="H75" s="18"/>
      <c r="I75" s="21"/>
      <c r="J75" s="28"/>
      <c r="K75" s="28"/>
      <c r="L75" s="6"/>
    </row>
    <row r="76" spans="1:12" ht="15">
      <c r="A76" s="17">
        <v>72</v>
      </c>
      <c r="B76" s="17"/>
      <c r="C76" s="17"/>
      <c r="D76" s="17"/>
      <c r="E76" s="17"/>
      <c r="F76" s="20"/>
      <c r="G76" s="18"/>
      <c r="H76" s="18"/>
      <c r="I76" s="21"/>
      <c r="J76" s="28"/>
      <c r="K76" s="28"/>
      <c r="L76" s="6"/>
    </row>
    <row r="77" spans="1:12" ht="15">
      <c r="A77" s="17">
        <v>73</v>
      </c>
      <c r="B77" s="17"/>
      <c r="C77" s="17"/>
      <c r="D77" s="17"/>
      <c r="E77" s="17"/>
      <c r="F77" s="20"/>
      <c r="G77" s="18"/>
      <c r="H77" s="18"/>
      <c r="I77" s="21"/>
      <c r="J77" s="28"/>
      <c r="K77" s="28"/>
      <c r="L77" s="6"/>
    </row>
    <row r="78" spans="1:12" ht="15">
      <c r="A78" s="17">
        <v>74</v>
      </c>
      <c r="B78" s="17"/>
      <c r="C78" s="17"/>
      <c r="D78" s="17"/>
      <c r="E78" s="17"/>
      <c r="F78" s="20"/>
      <c r="G78" s="18"/>
      <c r="H78" s="18"/>
      <c r="I78" s="21"/>
      <c r="J78" s="28"/>
      <c r="K78" s="28"/>
      <c r="L78" s="6"/>
    </row>
    <row r="79" spans="1:12" ht="15">
      <c r="A79" s="17">
        <v>75</v>
      </c>
      <c r="B79" s="17"/>
      <c r="C79" s="17"/>
      <c r="D79" s="17"/>
      <c r="E79" s="17"/>
      <c r="F79" s="20"/>
      <c r="G79" s="18"/>
      <c r="H79" s="18"/>
      <c r="I79" s="21"/>
      <c r="J79" s="28"/>
      <c r="K79" s="28"/>
      <c r="L79" s="6"/>
    </row>
    <row r="80" spans="1:12" ht="15">
      <c r="A80" s="17">
        <v>76</v>
      </c>
      <c r="B80" s="17"/>
      <c r="C80" s="17"/>
      <c r="D80" s="17"/>
      <c r="E80" s="17"/>
      <c r="F80" s="20"/>
      <c r="G80" s="18"/>
      <c r="H80" s="18"/>
      <c r="I80" s="21"/>
      <c r="J80" s="28"/>
      <c r="K80" s="28"/>
      <c r="L80" s="6"/>
    </row>
    <row r="81" spans="1:12" ht="15">
      <c r="A81" s="17">
        <v>77</v>
      </c>
      <c r="B81" s="17"/>
      <c r="C81" s="17"/>
      <c r="D81" s="17"/>
      <c r="E81" s="17"/>
      <c r="F81" s="20"/>
      <c r="G81" s="18"/>
      <c r="H81" s="18"/>
      <c r="I81" s="21"/>
      <c r="J81" s="28"/>
      <c r="K81" s="28"/>
      <c r="L81" s="6"/>
    </row>
    <row r="82" spans="1:12" ht="15">
      <c r="A82" s="17">
        <v>78</v>
      </c>
      <c r="B82" s="17"/>
      <c r="C82" s="17"/>
      <c r="D82" s="17"/>
      <c r="E82" s="17"/>
      <c r="F82" s="20"/>
      <c r="G82" s="18"/>
      <c r="H82" s="18"/>
      <c r="I82" s="21"/>
      <c r="J82" s="28"/>
      <c r="K82" s="28"/>
      <c r="L82" s="6"/>
    </row>
    <row r="83" spans="1:12" ht="15">
      <c r="A83" s="17">
        <v>79</v>
      </c>
      <c r="B83" s="17"/>
      <c r="C83" s="17"/>
      <c r="D83" s="17"/>
      <c r="E83" s="17"/>
      <c r="F83" s="20"/>
      <c r="G83" s="18"/>
      <c r="H83" s="18"/>
      <c r="I83" s="21"/>
      <c r="J83" s="28"/>
      <c r="K83" s="28"/>
      <c r="L83" s="6"/>
    </row>
    <row r="84" spans="1:12" ht="15">
      <c r="A84" s="17">
        <v>80</v>
      </c>
      <c r="B84" s="17"/>
      <c r="C84" s="17"/>
      <c r="D84" s="17"/>
      <c r="E84" s="17"/>
      <c r="F84" s="20"/>
      <c r="G84" s="18"/>
      <c r="H84" s="18"/>
      <c r="I84" s="21"/>
      <c r="J84" s="28"/>
      <c r="K84" s="28"/>
      <c r="L84" s="6"/>
    </row>
    <row r="85" spans="1:12" ht="15">
      <c r="A85" s="17">
        <v>81</v>
      </c>
      <c r="B85" s="17"/>
      <c r="C85" s="17"/>
      <c r="D85" s="17"/>
      <c r="E85" s="17"/>
      <c r="F85" s="20"/>
      <c r="G85" s="18"/>
      <c r="H85" s="18"/>
      <c r="I85" s="21"/>
      <c r="J85" s="28"/>
      <c r="K85" s="28"/>
      <c r="L85" s="6"/>
    </row>
    <row r="86" spans="1:12" ht="15">
      <c r="A86" s="17">
        <v>82</v>
      </c>
      <c r="B86" s="17"/>
      <c r="C86" s="17"/>
      <c r="D86" s="17"/>
      <c r="E86" s="17"/>
      <c r="F86" s="20"/>
      <c r="G86" s="18"/>
      <c r="H86" s="18"/>
      <c r="I86" s="21"/>
      <c r="J86" s="28"/>
      <c r="K86" s="28"/>
      <c r="L86" s="6"/>
    </row>
    <row r="87" spans="1:12" ht="15">
      <c r="A87" s="17">
        <v>83</v>
      </c>
      <c r="B87" s="17"/>
      <c r="C87" s="17"/>
      <c r="D87" s="17"/>
      <c r="E87" s="17"/>
      <c r="F87" s="20"/>
      <c r="G87" s="18"/>
      <c r="H87" s="18"/>
      <c r="I87" s="21"/>
      <c r="J87" s="28"/>
      <c r="K87" s="28"/>
      <c r="L87" s="6"/>
    </row>
    <row r="88" spans="1:12" ht="15">
      <c r="A88" s="17">
        <v>84</v>
      </c>
      <c r="B88" s="17"/>
      <c r="C88" s="17"/>
      <c r="D88" s="17"/>
      <c r="E88" s="17"/>
      <c r="F88" s="20"/>
      <c r="G88" s="18"/>
      <c r="H88" s="18"/>
      <c r="I88" s="21"/>
      <c r="J88" s="28"/>
      <c r="K88" s="28"/>
      <c r="L88" s="6"/>
    </row>
    <row r="89" spans="1:12" ht="15">
      <c r="A89" s="17">
        <v>85</v>
      </c>
      <c r="B89" s="17"/>
      <c r="C89" s="17"/>
      <c r="D89" s="17"/>
      <c r="E89" s="17"/>
      <c r="F89" s="20"/>
      <c r="G89" s="18"/>
      <c r="H89" s="18"/>
      <c r="I89" s="21"/>
      <c r="J89" s="28"/>
      <c r="K89" s="28"/>
      <c r="L89" s="6"/>
    </row>
    <row r="90" spans="1:12" ht="15">
      <c r="A90" s="17">
        <v>86</v>
      </c>
      <c r="B90" s="17"/>
      <c r="C90" s="17"/>
      <c r="D90" s="17"/>
      <c r="E90" s="17"/>
      <c r="F90" s="20"/>
      <c r="G90" s="18"/>
      <c r="H90" s="18"/>
      <c r="I90" s="21"/>
      <c r="J90" s="28"/>
      <c r="K90" s="28"/>
      <c r="L90" s="6"/>
    </row>
    <row r="91" spans="1:12" ht="15">
      <c r="A91" s="17">
        <v>87</v>
      </c>
      <c r="B91" s="17"/>
      <c r="C91" s="17"/>
      <c r="D91" s="17"/>
      <c r="E91" s="17"/>
      <c r="F91" s="20"/>
      <c r="G91" s="18"/>
      <c r="H91" s="18"/>
      <c r="I91" s="21"/>
      <c r="J91" s="28"/>
      <c r="K91" s="28"/>
      <c r="L91" s="6"/>
    </row>
    <row r="92" spans="1:12" ht="15">
      <c r="A92" s="17">
        <v>88</v>
      </c>
      <c r="B92" s="17"/>
      <c r="C92" s="17"/>
      <c r="D92" s="17"/>
      <c r="E92" s="17"/>
      <c r="F92" s="20"/>
      <c r="G92" s="18"/>
      <c r="H92" s="18"/>
      <c r="I92" s="21"/>
      <c r="J92" s="28"/>
      <c r="K92" s="28"/>
      <c r="L92" s="6"/>
    </row>
    <row r="93" spans="1:12" ht="15">
      <c r="A93" s="17">
        <v>89</v>
      </c>
      <c r="B93" s="17"/>
      <c r="C93" s="17"/>
      <c r="D93" s="17"/>
      <c r="E93" s="17"/>
      <c r="F93" s="20"/>
      <c r="G93" s="18"/>
      <c r="H93" s="18"/>
      <c r="I93" s="21"/>
      <c r="J93" s="28"/>
      <c r="K93" s="28"/>
      <c r="L93" s="6"/>
    </row>
    <row r="94" spans="1:12" ht="15">
      <c r="A94" s="17">
        <v>90</v>
      </c>
      <c r="B94" s="17"/>
      <c r="C94" s="17"/>
      <c r="D94" s="17"/>
      <c r="E94" s="17"/>
      <c r="F94" s="20"/>
      <c r="G94" s="18"/>
      <c r="H94" s="18"/>
      <c r="I94" s="21"/>
      <c r="J94" s="28"/>
      <c r="K94" s="28"/>
      <c r="L94" s="6"/>
    </row>
    <row r="95" spans="1:12" ht="15">
      <c r="A95" s="17">
        <v>91</v>
      </c>
      <c r="B95" s="17"/>
      <c r="C95" s="17"/>
      <c r="D95" s="17"/>
      <c r="E95" s="17"/>
      <c r="F95" s="20"/>
      <c r="G95" s="18"/>
      <c r="H95" s="18"/>
      <c r="I95" s="21"/>
      <c r="J95" s="28"/>
      <c r="K95" s="28"/>
      <c r="L95" s="6"/>
    </row>
    <row r="96" spans="1:12" ht="15">
      <c r="A96" s="17">
        <v>92</v>
      </c>
      <c r="B96" s="17"/>
      <c r="C96" s="17"/>
      <c r="D96" s="17"/>
      <c r="E96" s="17"/>
      <c r="F96" s="20"/>
      <c r="G96" s="18"/>
      <c r="H96" s="18"/>
      <c r="I96" s="21"/>
      <c r="J96" s="28"/>
      <c r="K96" s="28"/>
      <c r="L96" s="6"/>
    </row>
    <row r="97" spans="1:12" ht="15">
      <c r="A97" s="17">
        <v>93</v>
      </c>
      <c r="B97" s="17"/>
      <c r="C97" s="17"/>
      <c r="D97" s="17"/>
      <c r="E97" s="17"/>
      <c r="F97" s="20"/>
      <c r="G97" s="18"/>
      <c r="H97" s="18"/>
      <c r="I97" s="21"/>
      <c r="J97" s="28"/>
      <c r="K97" s="28"/>
      <c r="L97" s="6"/>
    </row>
    <row r="98" spans="1:12" ht="15">
      <c r="A98" s="17">
        <v>94</v>
      </c>
      <c r="B98" s="17"/>
      <c r="C98" s="17"/>
      <c r="D98" s="17"/>
      <c r="E98" s="17"/>
      <c r="F98" s="20"/>
      <c r="G98" s="18"/>
      <c r="H98" s="18"/>
      <c r="I98" s="21"/>
      <c r="J98" s="28"/>
      <c r="K98" s="28"/>
      <c r="L98" s="6"/>
    </row>
    <row r="99" spans="1:12" ht="15">
      <c r="A99" s="17">
        <v>95</v>
      </c>
      <c r="B99" s="17"/>
      <c r="C99" s="17"/>
      <c r="D99" s="17"/>
      <c r="E99" s="17"/>
      <c r="F99" s="20"/>
      <c r="G99" s="18"/>
      <c r="H99" s="18"/>
      <c r="I99" s="21"/>
      <c r="J99" s="28"/>
      <c r="K99" s="28"/>
      <c r="L99" s="6"/>
    </row>
    <row r="100" spans="1:12" ht="15">
      <c r="A100" s="17">
        <v>96</v>
      </c>
      <c r="B100" s="17"/>
      <c r="C100" s="17"/>
      <c r="D100" s="17"/>
      <c r="E100" s="17"/>
      <c r="F100" s="20"/>
      <c r="G100" s="18"/>
      <c r="H100" s="18"/>
      <c r="I100" s="21"/>
      <c r="J100" s="28"/>
      <c r="K100" s="28"/>
      <c r="L100" s="6"/>
    </row>
    <row r="101" spans="1:12" ht="15">
      <c r="A101" s="17">
        <v>97</v>
      </c>
      <c r="B101" s="17"/>
      <c r="C101" s="17"/>
      <c r="D101" s="17"/>
      <c r="E101" s="17"/>
      <c r="F101" s="20"/>
      <c r="G101" s="18"/>
      <c r="H101" s="18"/>
      <c r="I101" s="21"/>
      <c r="J101" s="28"/>
      <c r="K101" s="28"/>
      <c r="L101" s="6"/>
    </row>
    <row r="102" spans="1:12" ht="15">
      <c r="A102" s="17">
        <v>98</v>
      </c>
      <c r="B102" s="17"/>
      <c r="C102" s="17"/>
      <c r="D102" s="17"/>
      <c r="E102" s="17"/>
      <c r="F102" s="20"/>
      <c r="G102" s="18"/>
      <c r="H102" s="18"/>
      <c r="I102" s="21"/>
      <c r="J102" s="28"/>
      <c r="K102" s="28"/>
      <c r="L102" s="6"/>
    </row>
    <row r="103" spans="1:12" ht="15">
      <c r="A103" s="17">
        <v>99</v>
      </c>
      <c r="B103" s="17"/>
      <c r="C103" s="17"/>
      <c r="D103" s="17"/>
      <c r="E103" s="17"/>
      <c r="F103" s="20"/>
      <c r="G103" s="18"/>
      <c r="H103" s="18"/>
      <c r="I103" s="21"/>
      <c r="J103" s="28"/>
      <c r="K103" s="28"/>
      <c r="L103" s="6"/>
    </row>
    <row r="104" spans="1:12" ht="15">
      <c r="A104" s="17">
        <v>100</v>
      </c>
      <c r="B104" s="17"/>
      <c r="C104" s="17"/>
      <c r="D104" s="17"/>
      <c r="E104" s="17"/>
      <c r="F104" s="20"/>
      <c r="G104" s="18"/>
      <c r="H104" s="18"/>
      <c r="I104" s="21"/>
      <c r="J104" s="28"/>
      <c r="K104" s="28"/>
      <c r="L104" s="6"/>
    </row>
    <row r="105" spans="1:12" ht="15">
      <c r="A105" s="17">
        <v>101</v>
      </c>
      <c r="B105" s="17"/>
      <c r="C105" s="17"/>
      <c r="D105" s="17"/>
      <c r="E105" s="17"/>
      <c r="F105" s="20"/>
      <c r="G105" s="18"/>
      <c r="H105" s="18"/>
      <c r="I105" s="21"/>
      <c r="J105" s="28"/>
      <c r="K105" s="28"/>
      <c r="L105" s="6"/>
    </row>
    <row r="106" spans="1:12" ht="15">
      <c r="A106" s="17">
        <v>102</v>
      </c>
      <c r="B106" s="17"/>
      <c r="C106" s="17"/>
      <c r="D106" s="17"/>
      <c r="E106" s="17"/>
      <c r="F106" s="20"/>
      <c r="G106" s="18"/>
      <c r="H106" s="18"/>
      <c r="I106" s="21"/>
      <c r="J106" s="28"/>
      <c r="K106" s="28"/>
      <c r="L106" s="6"/>
    </row>
    <row r="107" spans="1:12" ht="15">
      <c r="A107" s="17">
        <v>103</v>
      </c>
      <c r="B107" s="17"/>
      <c r="C107" s="17"/>
      <c r="D107" s="17"/>
      <c r="E107" s="17"/>
      <c r="F107" s="20"/>
      <c r="G107" s="18"/>
      <c r="H107" s="18"/>
      <c r="I107" s="21"/>
      <c r="J107" s="28"/>
      <c r="K107" s="28"/>
      <c r="L107" s="6"/>
    </row>
    <row r="108" spans="1:12" ht="15">
      <c r="A108" s="17">
        <v>104</v>
      </c>
      <c r="B108" s="17"/>
      <c r="C108" s="17"/>
      <c r="D108" s="17"/>
      <c r="E108" s="17"/>
      <c r="F108" s="20"/>
      <c r="G108" s="18"/>
      <c r="H108" s="18"/>
      <c r="I108" s="21"/>
      <c r="J108" s="28"/>
      <c r="K108" s="28"/>
      <c r="L108" s="6"/>
    </row>
    <row r="109" spans="1:12" ht="15">
      <c r="A109" s="17">
        <v>105</v>
      </c>
      <c r="B109" s="17"/>
      <c r="C109" s="17"/>
      <c r="D109" s="17"/>
      <c r="E109" s="17"/>
      <c r="F109" s="20"/>
      <c r="G109" s="18"/>
      <c r="H109" s="18"/>
      <c r="I109" s="21"/>
      <c r="J109" s="28"/>
      <c r="K109" s="28"/>
      <c r="L109" s="6"/>
    </row>
    <row r="110" spans="1:12" ht="15">
      <c r="A110" s="17">
        <v>106</v>
      </c>
      <c r="B110" s="17"/>
      <c r="C110" s="17"/>
      <c r="D110" s="17"/>
      <c r="E110" s="17"/>
      <c r="F110" s="20"/>
      <c r="G110" s="18"/>
      <c r="H110" s="18"/>
      <c r="I110" s="21"/>
      <c r="J110" s="28"/>
      <c r="K110" s="28"/>
      <c r="L110" s="6"/>
    </row>
    <row r="111" spans="1:12" ht="15">
      <c r="A111" s="17">
        <v>107</v>
      </c>
      <c r="B111" s="17"/>
      <c r="C111" s="17"/>
      <c r="D111" s="17"/>
      <c r="E111" s="17"/>
      <c r="F111" s="20"/>
      <c r="G111" s="18"/>
      <c r="H111" s="18"/>
      <c r="I111" s="21"/>
      <c r="J111" s="28"/>
      <c r="K111" s="28"/>
      <c r="L111" s="6"/>
    </row>
    <row r="112" spans="1:12" ht="15">
      <c r="A112" s="17">
        <v>108</v>
      </c>
      <c r="B112" s="17"/>
      <c r="C112" s="17"/>
      <c r="D112" s="17"/>
      <c r="E112" s="17"/>
      <c r="F112" s="20"/>
      <c r="G112" s="18"/>
      <c r="H112" s="18"/>
      <c r="I112" s="21"/>
      <c r="J112" s="28"/>
      <c r="K112" s="28"/>
      <c r="L112" s="6"/>
    </row>
    <row r="113" spans="1:12" ht="15">
      <c r="A113" s="17">
        <v>109</v>
      </c>
      <c r="B113" s="17"/>
      <c r="C113" s="17"/>
      <c r="D113" s="17"/>
      <c r="E113" s="17"/>
      <c r="F113" s="20"/>
      <c r="G113" s="18"/>
      <c r="H113" s="18"/>
      <c r="I113" s="21"/>
      <c r="J113" s="28"/>
      <c r="K113" s="28"/>
      <c r="L113" s="6"/>
    </row>
    <row r="114" spans="1:12" ht="15">
      <c r="A114" s="17">
        <v>110</v>
      </c>
      <c r="B114" s="17"/>
      <c r="C114" s="17"/>
      <c r="D114" s="17"/>
      <c r="E114" s="17"/>
      <c r="F114" s="20"/>
      <c r="G114" s="18"/>
      <c r="H114" s="18"/>
      <c r="I114" s="21"/>
      <c r="J114" s="28"/>
      <c r="K114" s="28"/>
      <c r="L114" s="6"/>
    </row>
  </sheetData>
  <autoFilter ref="B4:H4">
    <sortState ref="B5:H114">
      <sortCondition sortBy="value" ref="F5:F114"/>
    </sortState>
  </autoFilter>
  <printOptions/>
  <pageMargins left="0.2" right="0.2" top="0.5" bottom="0.5" header="0.3" footer="0.3"/>
  <pageSetup horizontalDpi="600" verticalDpi="600" orientation="portrait" r:id="rId1"/>
  <colBreaks count="1" manualBreakCount="1">
    <brk id="12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abSelected="1" workbookViewId="0" topLeftCell="A1">
      <selection activeCell="F30" sqref="F30"/>
    </sheetView>
  </sheetViews>
  <sheetFormatPr defaultColWidth="9.140625" defaultRowHeight="15"/>
  <cols>
    <col min="1" max="1" width="21.421875" style="0" customWidth="1"/>
    <col min="5" max="5" width="12.140625" style="0" customWidth="1"/>
  </cols>
  <sheetData>
    <row r="1" spans="1:5" ht="18">
      <c r="A1" s="1" t="str">
        <f>'Set Up'!B6</f>
        <v>D Bar D Ranch</v>
      </c>
      <c r="B1" s="100"/>
      <c r="C1" s="101"/>
      <c r="D1" s="102"/>
      <c r="E1" s="103"/>
    </row>
    <row r="2" spans="1:5" ht="18">
      <c r="A2" s="99" t="str">
        <f>'Set Up'!B7</f>
        <v>Saturday August 29, 2020</v>
      </c>
      <c r="B2" s="100"/>
      <c r="C2" s="101"/>
      <c r="D2" s="102"/>
      <c r="E2" s="103"/>
    </row>
    <row r="3" spans="1:5" ht="18">
      <c r="A3" s="104"/>
      <c r="B3" s="105"/>
      <c r="C3" s="106"/>
      <c r="D3" s="103"/>
      <c r="E3" s="103"/>
    </row>
    <row r="4" spans="1:5" ht="18">
      <c r="A4" s="99" t="s">
        <v>66</v>
      </c>
      <c r="B4" s="100"/>
      <c r="C4" s="101"/>
      <c r="D4" s="103"/>
      <c r="E4" s="103"/>
    </row>
    <row r="5" spans="1:5" ht="15">
      <c r="A5" s="107" t="s">
        <v>67</v>
      </c>
      <c r="B5" s="108" t="s">
        <v>68</v>
      </c>
      <c r="C5" s="125" t="s">
        <v>69</v>
      </c>
      <c r="D5" s="110" t="s">
        <v>70</v>
      </c>
      <c r="E5" s="110"/>
    </row>
    <row r="6" spans="1:5" ht="15">
      <c r="A6" s="178" t="s">
        <v>134</v>
      </c>
      <c r="B6" s="108">
        <f>Jackpot!D3</f>
        <v>3</v>
      </c>
      <c r="C6" s="109">
        <v>10</v>
      </c>
      <c r="D6" s="110">
        <f>B6*C6</f>
        <v>30</v>
      </c>
      <c r="E6" s="110"/>
    </row>
    <row r="7" spans="1:5" ht="15">
      <c r="A7" s="111" t="s">
        <v>71</v>
      </c>
      <c r="B7" s="108">
        <f>OPEN!D3</f>
        <v>22</v>
      </c>
      <c r="C7" s="109">
        <f>'Set Up'!B15</f>
        <v>15</v>
      </c>
      <c r="D7" s="110">
        <f>B7*C7</f>
        <v>330</v>
      </c>
      <c r="E7" s="112"/>
    </row>
    <row r="8" spans="1:5" ht="15">
      <c r="A8" s="111" t="s">
        <v>72</v>
      </c>
      <c r="B8" s="108">
        <f>YOUTH!D3</f>
        <v>7</v>
      </c>
      <c r="C8" s="109">
        <f>'Set Up'!B17</f>
        <v>10</v>
      </c>
      <c r="D8" s="110">
        <f>B8*C8</f>
        <v>70</v>
      </c>
      <c r="E8" s="112"/>
    </row>
    <row r="9" spans="1:5" ht="15">
      <c r="A9" s="178" t="s">
        <v>137</v>
      </c>
      <c r="B9" s="108">
        <f>Seniors!D3</f>
        <v>9</v>
      </c>
      <c r="C9" s="109">
        <f>'Set Up'!B16</f>
        <v>10</v>
      </c>
      <c r="D9" s="110">
        <f>B9*C9</f>
        <v>90</v>
      </c>
      <c r="E9" s="112"/>
    </row>
    <row r="10" spans="1:5" ht="15">
      <c r="A10" s="113" t="s">
        <v>73</v>
      </c>
      <c r="B10" s="128">
        <f>SUM(B6:B9)</f>
        <v>41</v>
      </c>
      <c r="C10" s="129"/>
      <c r="D10" s="129"/>
      <c r="E10" s="112">
        <f>SUM(D6:D9)</f>
        <v>520</v>
      </c>
    </row>
    <row r="11" spans="1:5" ht="15">
      <c r="A11" s="111"/>
      <c r="B11" s="108"/>
      <c r="C11" s="109"/>
      <c r="D11" s="112"/>
      <c r="E11" s="112"/>
    </row>
    <row r="12" spans="1:5" ht="15">
      <c r="A12" s="113" t="s">
        <v>74</v>
      </c>
      <c r="B12" s="108">
        <v>4</v>
      </c>
      <c r="C12" s="109">
        <v>3</v>
      </c>
      <c r="D12" s="112">
        <f>B12*C12</f>
        <v>12</v>
      </c>
      <c r="E12" s="112"/>
    </row>
    <row r="13" spans="1:5" ht="15">
      <c r="A13" s="113" t="s">
        <v>85</v>
      </c>
      <c r="B13" s="108">
        <v>0</v>
      </c>
      <c r="C13" s="109">
        <f>'Set Up'!B25</f>
        <v>0</v>
      </c>
      <c r="D13" s="112">
        <f>B13*C13</f>
        <v>0</v>
      </c>
      <c r="E13" s="112"/>
    </row>
    <row r="14" spans="1:5" ht="15">
      <c r="A14" s="113" t="s">
        <v>86</v>
      </c>
      <c r="B14" s="108">
        <v>0</v>
      </c>
      <c r="C14" s="109">
        <f>'Set Up'!B26</f>
        <v>0</v>
      </c>
      <c r="D14" s="112">
        <f>B14*C14</f>
        <v>0</v>
      </c>
      <c r="E14" s="112"/>
    </row>
    <row r="15" spans="1:5" ht="15">
      <c r="A15" s="113" t="s">
        <v>87</v>
      </c>
      <c r="B15" s="108"/>
      <c r="C15" s="109">
        <f>'Set Up'!B27</f>
        <v>5</v>
      </c>
      <c r="D15" s="112">
        <f>B15*C15</f>
        <v>0</v>
      </c>
      <c r="E15" s="112"/>
    </row>
    <row r="16" spans="1:5" ht="15">
      <c r="A16" s="111" t="s">
        <v>88</v>
      </c>
      <c r="B16" s="108"/>
      <c r="C16" s="109"/>
      <c r="D16" s="112"/>
      <c r="E16" s="112">
        <f>SUM(D12:D15)</f>
        <v>12</v>
      </c>
    </row>
    <row r="17" spans="1:5" ht="15">
      <c r="A17" s="150" t="s">
        <v>98</v>
      </c>
      <c r="B17" s="108"/>
      <c r="C17" s="109"/>
      <c r="D17" s="112"/>
      <c r="E17" s="112">
        <v>0</v>
      </c>
    </row>
    <row r="18" spans="1:5" ht="15">
      <c r="A18" s="111"/>
      <c r="B18" s="115"/>
      <c r="C18" s="116"/>
      <c r="D18" s="117"/>
      <c r="E18" s="117">
        <f>SUM(E10:E17)</f>
        <v>532</v>
      </c>
    </row>
    <row r="19" spans="1:5" ht="15">
      <c r="A19" s="114" t="s">
        <v>75</v>
      </c>
      <c r="B19" s="119"/>
      <c r="C19" s="112"/>
      <c r="D19" s="112"/>
      <c r="E19" s="112"/>
    </row>
    <row r="20" spans="1:5" ht="15">
      <c r="A20" s="118"/>
      <c r="B20" s="115"/>
      <c r="C20" s="117"/>
      <c r="D20" s="112"/>
      <c r="E20" s="112"/>
    </row>
    <row r="21" spans="1:5" ht="15.75">
      <c r="A21" s="99" t="s">
        <v>76</v>
      </c>
      <c r="B21" s="119"/>
      <c r="C21" s="148">
        <v>0.8</v>
      </c>
      <c r="D21" s="147" t="s">
        <v>96</v>
      </c>
      <c r="E21" s="147" t="s">
        <v>48</v>
      </c>
    </row>
    <row r="22" spans="1:5" ht="15">
      <c r="A22" s="118" t="s">
        <v>77</v>
      </c>
      <c r="B22" s="120"/>
      <c r="C22" s="147" t="s">
        <v>9</v>
      </c>
      <c r="D22" s="147" t="s">
        <v>97</v>
      </c>
      <c r="E22" s="120"/>
    </row>
    <row r="23" spans="1:5" ht="15">
      <c r="A23" s="111" t="s">
        <v>71</v>
      </c>
      <c r="B23" s="120"/>
      <c r="C23" s="112">
        <f>OPEN!R4</f>
        <v>230.99999999999997</v>
      </c>
      <c r="D23" s="149">
        <f>OPEN!R5</f>
        <v>0</v>
      </c>
      <c r="E23" s="112">
        <f>OPEN!R6</f>
        <v>230.99999999999997</v>
      </c>
    </row>
    <row r="24" spans="1:5" ht="15">
      <c r="A24" s="111" t="s">
        <v>72</v>
      </c>
      <c r="B24" s="121"/>
      <c r="C24" s="112">
        <f>YOUTH!Q4</f>
        <v>49</v>
      </c>
      <c r="D24" s="149">
        <f>YOUTH!Q5</f>
        <v>0</v>
      </c>
      <c r="E24" s="112">
        <f>YOUTH!Q6</f>
        <v>49</v>
      </c>
    </row>
    <row r="25" spans="1:5" ht="15">
      <c r="A25" s="178" t="s">
        <v>137</v>
      </c>
      <c r="B25" s="121"/>
      <c r="C25" s="112">
        <f>Seniors!Q4</f>
        <v>62.99999999999999</v>
      </c>
      <c r="D25" s="149">
        <f>Seniors!Q5</f>
        <v>0</v>
      </c>
      <c r="E25" s="112">
        <f>Seniors!Q6</f>
        <v>62.99999999999999</v>
      </c>
    </row>
    <row r="26" spans="1:5" ht="15">
      <c r="A26" s="178" t="s">
        <v>142</v>
      </c>
      <c r="B26" s="120"/>
      <c r="C26" s="112">
        <f>Jackpot!R4</f>
        <v>21</v>
      </c>
      <c r="D26" s="149">
        <f>Jackpot!R5</f>
        <v>0</v>
      </c>
      <c r="E26" s="112">
        <f>OPEN!R12</f>
        <v>16.169999999999998</v>
      </c>
    </row>
    <row r="27" spans="1:5" ht="15">
      <c r="A27" s="113" t="s">
        <v>78</v>
      </c>
      <c r="B27" s="121"/>
      <c r="C27" s="112"/>
      <c r="D27" s="112"/>
      <c r="E27" s="117">
        <f>SUM(E23:E26)</f>
        <v>359.17</v>
      </c>
    </row>
    <row r="28" spans="1:5" ht="15">
      <c r="A28" s="113"/>
      <c r="B28" s="121"/>
      <c r="C28" s="112"/>
      <c r="D28" s="112"/>
      <c r="E28" s="117"/>
    </row>
    <row r="29" spans="2:5" ht="15">
      <c r="B29" s="121"/>
      <c r="C29" s="112"/>
      <c r="D29" s="112"/>
      <c r="E29" s="112"/>
    </row>
    <row r="30" spans="1:5" ht="15">
      <c r="A30" s="118" t="s">
        <v>79</v>
      </c>
      <c r="B30" s="122"/>
      <c r="C30" s="180">
        <v>2</v>
      </c>
      <c r="D30" s="182"/>
      <c r="E30" s="112">
        <f>C30*D30</f>
        <v>0</v>
      </c>
    </row>
    <row r="31" spans="1:5" ht="15">
      <c r="A31" s="118" t="s">
        <v>80</v>
      </c>
      <c r="B31" s="121"/>
      <c r="C31" s="112"/>
      <c r="D31" s="112"/>
      <c r="E31" s="112"/>
    </row>
    <row r="32" spans="1:5" ht="15">
      <c r="A32" s="118" t="s">
        <v>81</v>
      </c>
      <c r="B32" s="119"/>
      <c r="C32" s="112"/>
      <c r="D32" s="112"/>
      <c r="E32" s="112"/>
    </row>
    <row r="33" spans="1:5" ht="15">
      <c r="A33" s="118" t="s">
        <v>82</v>
      </c>
      <c r="B33" s="119"/>
      <c r="C33" s="112">
        <v>0</v>
      </c>
      <c r="D33" s="112">
        <v>0</v>
      </c>
      <c r="E33" s="112">
        <f>B10*C33</f>
        <v>0</v>
      </c>
    </row>
    <row r="34" spans="1:5" ht="15">
      <c r="A34" s="118" t="s">
        <v>89</v>
      </c>
      <c r="B34" s="115"/>
      <c r="C34" s="116"/>
      <c r="D34" s="117"/>
      <c r="E34">
        <v>50</v>
      </c>
    </row>
    <row r="35" spans="1:5" ht="15">
      <c r="A35" s="114" t="s">
        <v>83</v>
      </c>
      <c r="B35" s="115"/>
      <c r="C35" s="116"/>
      <c r="D35" s="117"/>
      <c r="E35" s="117">
        <f>SUM(E27:E34)</f>
        <v>409.17</v>
      </c>
    </row>
    <row r="36" spans="1:5" ht="15">
      <c r="A36" s="114"/>
      <c r="B36" s="115"/>
      <c r="C36" s="116"/>
      <c r="D36" s="112"/>
      <c r="E36" s="117"/>
    </row>
    <row r="37" spans="1:5" ht="15.75">
      <c r="A37" s="130" t="s">
        <v>84</v>
      </c>
      <c r="B37" s="119"/>
      <c r="C37" s="112"/>
      <c r="D37" s="124"/>
      <c r="E37" s="123">
        <f>E18-E35</f>
        <v>122.82999999999998</v>
      </c>
    </row>
    <row r="38" ht="15">
      <c r="A38" s="11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 topLeftCell="A1">
      <selection activeCell="B11" sqref="B11"/>
    </sheetView>
  </sheetViews>
  <sheetFormatPr defaultColWidth="9.140625" defaultRowHeight="15"/>
  <cols>
    <col min="1" max="1" width="33.7109375" style="0" bestFit="1" customWidth="1"/>
    <col min="2" max="2" width="15.140625" style="0" customWidth="1"/>
    <col min="3" max="3" width="17.140625" style="0" customWidth="1"/>
    <col min="5" max="5" width="22.00390625" style="0" customWidth="1"/>
  </cols>
  <sheetData>
    <row r="1" spans="1:5" ht="20.25">
      <c r="A1" s="131" t="s">
        <v>143</v>
      </c>
      <c r="B1" s="132"/>
      <c r="C1" s="133"/>
      <c r="D1" s="134"/>
      <c r="E1" s="134"/>
    </row>
    <row r="2" spans="1:5" ht="15.75">
      <c r="A2" s="134"/>
      <c r="B2" s="132"/>
      <c r="C2" s="133"/>
      <c r="D2" s="134"/>
      <c r="E2" s="134"/>
    </row>
    <row r="3" spans="1:5" ht="15.75">
      <c r="A3" s="134" t="s">
        <v>90</v>
      </c>
      <c r="B3" s="140" t="str">
        <f>'Set Up'!B6</f>
        <v>D Bar D Ranch</v>
      </c>
      <c r="C3" s="133"/>
      <c r="D3" s="134"/>
      <c r="E3" s="134"/>
    </row>
    <row r="4" spans="1:5" ht="15.75">
      <c r="A4" s="134"/>
      <c r="B4" s="132" t="str">
        <f>'Set Up'!B8</f>
        <v>Chase, MI</v>
      </c>
      <c r="C4" s="133"/>
      <c r="D4" s="134"/>
      <c r="E4" s="134"/>
    </row>
    <row r="5" spans="1:5" ht="15.75">
      <c r="A5" s="134" t="s">
        <v>91</v>
      </c>
      <c r="B5" s="132" t="str">
        <f>'Set Up'!B7</f>
        <v>Saturday August 29, 2020</v>
      </c>
      <c r="C5" s="133"/>
      <c r="D5" s="134"/>
      <c r="E5" s="134"/>
    </row>
    <row r="6" spans="1:5" ht="15.75">
      <c r="A6" s="134"/>
      <c r="B6" s="132"/>
      <c r="C6" s="133"/>
      <c r="D6" s="134"/>
      <c r="E6" s="134"/>
    </row>
    <row r="7" spans="1:5" ht="15.75">
      <c r="A7" s="141" t="str">
        <f>'Set Up'!B7</f>
        <v>Saturday August 29, 2020</v>
      </c>
      <c r="B7" s="132" t="s">
        <v>54</v>
      </c>
      <c r="C7" s="133"/>
      <c r="D7" s="134"/>
      <c r="E7" s="134"/>
    </row>
    <row r="8" spans="1:5" ht="15.75">
      <c r="A8" s="134" t="s">
        <v>71</v>
      </c>
      <c r="B8" s="135"/>
      <c r="C8" s="133"/>
      <c r="D8" s="134"/>
      <c r="E8" s="134"/>
    </row>
    <row r="9" spans="1:5" ht="15.75">
      <c r="A9" s="134" t="s">
        <v>72</v>
      </c>
      <c r="B9" s="135"/>
      <c r="C9" s="133"/>
      <c r="D9" s="134"/>
      <c r="E9" s="134"/>
    </row>
    <row r="10" spans="1:5" ht="15.75">
      <c r="A10" s="134" t="s">
        <v>137</v>
      </c>
      <c r="B10" s="135"/>
      <c r="C10" s="133"/>
      <c r="D10" s="134"/>
      <c r="E10" s="134"/>
    </row>
    <row r="11" spans="1:5" ht="15.75">
      <c r="A11" s="134" t="s">
        <v>92</v>
      </c>
      <c r="B11" s="136"/>
      <c r="C11" s="133"/>
      <c r="D11" s="134"/>
      <c r="E11" s="134"/>
    </row>
    <row r="12" spans="1:5" ht="15.75">
      <c r="A12" s="134"/>
      <c r="B12" s="132"/>
      <c r="C12" s="133"/>
      <c r="D12" s="134"/>
      <c r="E12" s="134"/>
    </row>
    <row r="13" spans="1:5" ht="15.75">
      <c r="A13" s="141" t="s">
        <v>106</v>
      </c>
      <c r="B13" s="132" t="s">
        <v>54</v>
      </c>
      <c r="C13" s="133"/>
      <c r="D13" s="134"/>
      <c r="E13" s="134"/>
    </row>
    <row r="14" spans="1:5" ht="15.75">
      <c r="A14" s="134" t="s">
        <v>71</v>
      </c>
      <c r="B14" s="135"/>
      <c r="C14" s="133"/>
      <c r="D14" s="134"/>
      <c r="E14" s="134"/>
    </row>
    <row r="15" spans="1:5" ht="15.75">
      <c r="A15" s="134" t="s">
        <v>72</v>
      </c>
      <c r="B15" s="135"/>
      <c r="C15" s="133"/>
      <c r="D15" s="134"/>
      <c r="E15" s="134"/>
    </row>
    <row r="16" spans="1:5" ht="15.75">
      <c r="A16" s="134" t="s">
        <v>137</v>
      </c>
      <c r="B16" s="135"/>
      <c r="C16" s="133"/>
      <c r="D16" s="134"/>
      <c r="E16" s="134"/>
    </row>
    <row r="17" spans="1:5" ht="15.75">
      <c r="A17" s="134" t="s">
        <v>92</v>
      </c>
      <c r="B17" s="136">
        <f>SUM(B14:B16)</f>
        <v>0</v>
      </c>
      <c r="C17" s="133"/>
      <c r="D17" s="134"/>
      <c r="E17" s="134"/>
    </row>
    <row r="18" spans="1:5" ht="15.75">
      <c r="A18" s="134"/>
      <c r="B18" s="135"/>
      <c r="C18" s="133"/>
      <c r="D18" s="134"/>
      <c r="E18" s="134"/>
    </row>
    <row r="19" spans="1:5" ht="15.75">
      <c r="A19" s="134"/>
      <c r="B19" s="135"/>
      <c r="C19" s="133"/>
      <c r="D19" s="134"/>
      <c r="E19" s="134"/>
    </row>
    <row r="20" spans="1:5" ht="15.75">
      <c r="A20" s="142" t="s">
        <v>93</v>
      </c>
      <c r="B20" s="132"/>
      <c r="C20" s="143">
        <f>(B11)*5</f>
        <v>0</v>
      </c>
      <c r="D20" s="134"/>
      <c r="E20" s="86"/>
    </row>
    <row r="21" spans="1:5" ht="15.75">
      <c r="A21" s="134"/>
      <c r="B21" s="132"/>
      <c r="C21" s="133"/>
      <c r="D21" s="134"/>
      <c r="E21" s="134"/>
    </row>
    <row r="22" spans="1:5" ht="15.75">
      <c r="A22" s="138" t="s">
        <v>94</v>
      </c>
      <c r="B22" s="132"/>
      <c r="C22" s="133"/>
      <c r="D22" s="134"/>
      <c r="E22" s="134"/>
    </row>
    <row r="23" spans="1:5" ht="15.75">
      <c r="A23" s="134"/>
      <c r="B23" s="132"/>
      <c r="C23" s="137"/>
      <c r="E23" s="86"/>
    </row>
    <row r="24" spans="1:4" ht="15.75">
      <c r="A24" s="134"/>
      <c r="B24" s="132"/>
      <c r="C24" s="137"/>
      <c r="D24" s="134"/>
    </row>
    <row r="25" spans="1:5" ht="15.75">
      <c r="A25" s="134"/>
      <c r="B25" s="132"/>
      <c r="C25" s="137"/>
      <c r="D25" s="134"/>
      <c r="E25" s="134"/>
    </row>
    <row r="26" spans="1:5" ht="15.75">
      <c r="A26" s="134"/>
      <c r="B26" s="132"/>
      <c r="C26" s="137"/>
      <c r="D26" s="134"/>
      <c r="E26" s="134"/>
    </row>
    <row r="27" spans="1:5" ht="15.75">
      <c r="A27" s="134"/>
      <c r="B27" s="132"/>
      <c r="C27" s="137"/>
      <c r="D27" s="134"/>
      <c r="E27" s="139"/>
    </row>
    <row r="28" spans="1:5" ht="15.75">
      <c r="A28" s="134" t="s">
        <v>95</v>
      </c>
      <c r="B28" s="132"/>
      <c r="C28" s="133"/>
      <c r="D28" s="134"/>
      <c r="E28" s="134"/>
    </row>
    <row r="29" spans="1:5" ht="15.75">
      <c r="A29" s="134"/>
      <c r="B29" s="132"/>
      <c r="C29" s="133"/>
      <c r="D29" s="134"/>
      <c r="E29" s="134"/>
    </row>
    <row r="30" spans="1:5" ht="15.75">
      <c r="A30" s="134" t="str">
        <f>'Set Up'!B9</f>
        <v>Joyce Beach</v>
      </c>
      <c r="B30" s="132"/>
      <c r="C30" s="133"/>
      <c r="D30" s="134"/>
      <c r="E30" s="134"/>
    </row>
    <row r="31" spans="1:5" ht="15.75">
      <c r="A31" s="134" t="str">
        <f>'Set Up'!B10</f>
        <v>231-878-2155</v>
      </c>
      <c r="B31" s="132"/>
      <c r="C31" s="133"/>
      <c r="D31" s="134"/>
      <c r="E31" s="134"/>
    </row>
    <row r="32" spans="1:5" ht="15.75">
      <c r="A32" s="134"/>
      <c r="B32" s="132"/>
      <c r="C32" s="133"/>
      <c r="D32" s="134"/>
      <c r="E32" s="134"/>
    </row>
    <row r="33" spans="1:5" ht="15.75">
      <c r="A33" s="134"/>
      <c r="B33" s="132"/>
      <c r="C33" s="133"/>
      <c r="D33" s="134"/>
      <c r="E33" s="134"/>
    </row>
    <row r="34" spans="1:5" ht="15.75">
      <c r="A34" s="134"/>
      <c r="B34" s="132"/>
      <c r="C34" s="133"/>
      <c r="D34" s="134"/>
      <c r="E34" s="134"/>
    </row>
    <row r="35" spans="1:5" ht="15.75">
      <c r="A35" s="134"/>
      <c r="B35" s="132"/>
      <c r="C35" s="133"/>
      <c r="D35" s="134"/>
      <c r="E35" s="134"/>
    </row>
  </sheetData>
  <printOptions/>
  <pageMargins left="0.75" right="0.5" top="1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Gilde</dc:creator>
  <cp:keywords/>
  <dc:description/>
  <cp:lastModifiedBy>Joyce Beach</cp:lastModifiedBy>
  <cp:lastPrinted>2020-08-29T17:47:16Z</cp:lastPrinted>
  <dcterms:created xsi:type="dcterms:W3CDTF">2015-07-23T22:32:41Z</dcterms:created>
  <dcterms:modified xsi:type="dcterms:W3CDTF">2020-08-29T17:59:33Z</dcterms:modified>
  <cp:category/>
  <cp:version/>
  <cp:contentType/>
  <cp:contentStatus/>
</cp:coreProperties>
</file>